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lanca\CONGRESOS\202502274ºCongresoCCOOIndustriaAsturias\1 parte\"/>
    </mc:Choice>
  </mc:AlternateContent>
  <xr:revisionPtr revIDLastSave="0" documentId="13_ncr:1_{BF550713-B17E-4F59-B3B6-6CAD00D67F93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Industria" sheetId="1" r:id="rId1"/>
    <sheet name="CONGRESO INDUSTRIA" sheetId="10" r:id="rId2"/>
    <sheet name="SS OVIEDO" sheetId="9" r:id="rId3"/>
    <sheet name="S S SIERO" sheetId="8" r:id="rId4"/>
    <sheet name="SS NALON" sheetId="7" r:id="rId5"/>
    <sheet name="SS Gijon" sheetId="6" r:id="rId6"/>
    <sheet name="Pymes Cangas" sheetId="5" r:id="rId7"/>
    <sheet name="SS Aviles" sheetId="3" r:id="rId8"/>
    <sheet name="SS Caudal" sheetId="4" r:id="rId9"/>
    <sheet name="comarcas" sheetId="11" r:id="rId10"/>
    <sheet name="Industria+Comarcas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12" l="1"/>
  <c r="J74" i="12"/>
  <c r="H52" i="12"/>
  <c r="I52" i="12" s="1"/>
  <c r="B52" i="12"/>
  <c r="C52" i="12" s="1"/>
  <c r="J73" i="12"/>
  <c r="K73" i="12"/>
  <c r="J69" i="12"/>
  <c r="J70" i="12" s="1"/>
  <c r="K69" i="12"/>
  <c r="K70" i="12" s="1"/>
  <c r="J62" i="12"/>
  <c r="J63" i="12" s="1"/>
  <c r="K62" i="12"/>
  <c r="K63" i="12" s="1"/>
  <c r="J53" i="12"/>
  <c r="J54" i="12" s="1"/>
  <c r="K53" i="12"/>
  <c r="K54" i="12" s="1"/>
  <c r="J48" i="12"/>
  <c r="J49" i="12" s="1"/>
  <c r="K48" i="12"/>
  <c r="K49" i="12" s="1"/>
  <c r="J40" i="12"/>
  <c r="J41" i="12" s="1"/>
  <c r="J31" i="12"/>
  <c r="J32" i="12" s="1"/>
  <c r="K31" i="12"/>
  <c r="K32" i="12" s="1"/>
  <c r="J23" i="12"/>
  <c r="J24" i="12" s="1"/>
  <c r="K23" i="12"/>
  <c r="K24" i="12" s="1"/>
  <c r="J17" i="12"/>
  <c r="J18" i="12" s="1"/>
  <c r="H72" i="12"/>
  <c r="I72" i="12" s="1"/>
  <c r="I73" i="12" s="1"/>
  <c r="H68" i="12"/>
  <c r="I68" i="12" s="1"/>
  <c r="I67" i="12"/>
  <c r="I66" i="12"/>
  <c r="I65" i="12"/>
  <c r="I62" i="12"/>
  <c r="H56" i="12"/>
  <c r="I51" i="12"/>
  <c r="H47" i="12"/>
  <c r="I47" i="12" s="1"/>
  <c r="I46" i="12"/>
  <c r="I45" i="12"/>
  <c r="I44" i="12"/>
  <c r="I43" i="12"/>
  <c r="I40" i="12"/>
  <c r="H39" i="12"/>
  <c r="K34" i="12"/>
  <c r="K40" i="12" s="1"/>
  <c r="K41" i="12" s="1"/>
  <c r="H30" i="12"/>
  <c r="I30" i="12" s="1"/>
  <c r="I29" i="12"/>
  <c r="I28" i="12"/>
  <c r="I27" i="12"/>
  <c r="I26" i="12"/>
  <c r="I23" i="12"/>
  <c r="H16" i="12"/>
  <c r="I16" i="12" s="1"/>
  <c r="I15" i="12"/>
  <c r="I14" i="12"/>
  <c r="I13" i="12"/>
  <c r="I12" i="12"/>
  <c r="I11" i="12"/>
  <c r="I10" i="12"/>
  <c r="I150" i="11"/>
  <c r="J150" i="11" s="1"/>
  <c r="J149" i="11"/>
  <c r="J147" i="11"/>
  <c r="J148" i="11" s="1"/>
  <c r="J146" i="11"/>
  <c r="J143" i="11"/>
  <c r="I137" i="11"/>
  <c r="I142" i="11" s="1"/>
  <c r="I133" i="11"/>
  <c r="J133" i="11" s="1"/>
  <c r="I128" i="11"/>
  <c r="J128" i="11" s="1"/>
  <c r="J127" i="11"/>
  <c r="J126" i="11"/>
  <c r="I122" i="11"/>
  <c r="J122" i="11" s="1"/>
  <c r="J121" i="11"/>
  <c r="J120" i="11"/>
  <c r="J119" i="11"/>
  <c r="J118" i="11"/>
  <c r="J115" i="11"/>
  <c r="I114" i="11"/>
  <c r="L109" i="11"/>
  <c r="I105" i="11"/>
  <c r="J105" i="11" s="1"/>
  <c r="J104" i="11"/>
  <c r="J103" i="11"/>
  <c r="J102" i="11"/>
  <c r="J101" i="11"/>
  <c r="J98" i="11"/>
  <c r="I91" i="11"/>
  <c r="J91" i="11" s="1"/>
  <c r="J90" i="11"/>
  <c r="J89" i="11"/>
  <c r="J88" i="11"/>
  <c r="J87" i="11"/>
  <c r="J86" i="11"/>
  <c r="J85" i="11"/>
  <c r="L85" i="11" s="1"/>
  <c r="E69" i="12"/>
  <c r="E70" i="12" s="1"/>
  <c r="D69" i="12"/>
  <c r="D70" i="12" s="1"/>
  <c r="B68" i="12"/>
  <c r="C68" i="12" s="1"/>
  <c r="C67" i="12"/>
  <c r="C66" i="12"/>
  <c r="C65" i="12"/>
  <c r="E62" i="12"/>
  <c r="E63" i="12" s="1"/>
  <c r="D62" i="12"/>
  <c r="D63" i="12" s="1"/>
  <c r="C62" i="12"/>
  <c r="B60" i="12"/>
  <c r="B56" i="12"/>
  <c r="E53" i="12"/>
  <c r="E54" i="12" s="1"/>
  <c r="D53" i="12"/>
  <c r="D54" i="12" s="1"/>
  <c r="C51" i="12"/>
  <c r="E48" i="12"/>
  <c r="E49" i="12" s="1"/>
  <c r="D48" i="12"/>
  <c r="D49" i="12" s="1"/>
  <c r="B47" i="12"/>
  <c r="C47" i="12" s="1"/>
  <c r="C46" i="12"/>
  <c r="C44" i="12"/>
  <c r="C43" i="12"/>
  <c r="E40" i="12"/>
  <c r="E41" i="12" s="1"/>
  <c r="D40" i="12"/>
  <c r="D41" i="12" s="1"/>
  <c r="B39" i="12"/>
  <c r="C39" i="12" s="1"/>
  <c r="C38" i="12"/>
  <c r="C37" i="12"/>
  <c r="C36" i="12"/>
  <c r="C35" i="12"/>
  <c r="C34" i="12"/>
  <c r="D31" i="12"/>
  <c r="D32" i="12" s="1"/>
  <c r="B30" i="12"/>
  <c r="C30" i="12" s="1"/>
  <c r="C29" i="12"/>
  <c r="C28" i="12"/>
  <c r="C27" i="12"/>
  <c r="C26" i="12"/>
  <c r="E26" i="12" s="1"/>
  <c r="E31" i="12" s="1"/>
  <c r="E32" i="12" s="1"/>
  <c r="E23" i="12"/>
  <c r="E24" i="12" s="1"/>
  <c r="D23" i="12"/>
  <c r="D24" i="12" s="1"/>
  <c r="C22" i="12"/>
  <c r="C21" i="12"/>
  <c r="C20" i="12"/>
  <c r="E17" i="12"/>
  <c r="E18" i="12" s="1"/>
  <c r="D17" i="12"/>
  <c r="D18" i="12" s="1"/>
  <c r="C17" i="12"/>
  <c r="B16" i="12"/>
  <c r="J73" i="11"/>
  <c r="J74" i="11"/>
  <c r="J75" i="11" s="1"/>
  <c r="J76" i="11"/>
  <c r="I77" i="11"/>
  <c r="J77" i="11" s="1"/>
  <c r="I64" i="11"/>
  <c r="I60" i="11"/>
  <c r="J60" i="11" s="1"/>
  <c r="I55" i="11"/>
  <c r="J55" i="11" s="1"/>
  <c r="J54" i="11"/>
  <c r="J53" i="11"/>
  <c r="I49" i="11"/>
  <c r="J49" i="11" s="1"/>
  <c r="J48" i="11"/>
  <c r="J47" i="11"/>
  <c r="J46" i="11"/>
  <c r="J45" i="11"/>
  <c r="I41" i="11"/>
  <c r="L36" i="11"/>
  <c r="J42" i="11"/>
  <c r="I32" i="11"/>
  <c r="J32" i="11" s="1"/>
  <c r="J31" i="11"/>
  <c r="J30" i="11"/>
  <c r="J29" i="11"/>
  <c r="J28" i="11"/>
  <c r="J25" i="11"/>
  <c r="I18" i="11"/>
  <c r="J18" i="11" s="1"/>
  <c r="J17" i="11"/>
  <c r="J16" i="11"/>
  <c r="J15" i="11"/>
  <c r="J14" i="11"/>
  <c r="J13" i="11"/>
  <c r="J12" i="11"/>
  <c r="J11" i="11"/>
  <c r="B78" i="11"/>
  <c r="C78" i="11" s="1"/>
  <c r="C77" i="11"/>
  <c r="C75" i="11"/>
  <c r="C76" i="11" s="1"/>
  <c r="C74" i="11"/>
  <c r="C69" i="11"/>
  <c r="C68" i="11"/>
  <c r="C67" i="11"/>
  <c r="C66" i="11"/>
  <c r="C65" i="11"/>
  <c r="B64" i="11"/>
  <c r="B70" i="11" s="1"/>
  <c r="C70" i="11" s="1"/>
  <c r="B60" i="11"/>
  <c r="C60" i="11" s="1"/>
  <c r="B55" i="11"/>
  <c r="C55" i="11" s="1"/>
  <c r="C54" i="11"/>
  <c r="C53" i="11"/>
  <c r="B49" i="11"/>
  <c r="C49" i="11" s="1"/>
  <c r="C48" i="11"/>
  <c r="C47" i="11"/>
  <c r="C46" i="11"/>
  <c r="C45" i="11"/>
  <c r="B41" i="11"/>
  <c r="C41" i="11" s="1"/>
  <c r="C40" i="11"/>
  <c r="C39" i="11"/>
  <c r="C38" i="11"/>
  <c r="C37" i="11"/>
  <c r="C36" i="11"/>
  <c r="E36" i="11" s="1"/>
  <c r="B32" i="11"/>
  <c r="C32" i="11" s="1"/>
  <c r="C31" i="11"/>
  <c r="C30" i="11"/>
  <c r="C29" i="11"/>
  <c r="C28" i="11"/>
  <c r="E28" i="11" s="1"/>
  <c r="C24" i="11"/>
  <c r="C23" i="11"/>
  <c r="C22" i="11"/>
  <c r="B18" i="11"/>
  <c r="C18" i="11" s="1"/>
  <c r="C17" i="11"/>
  <c r="C16" i="11"/>
  <c r="C15" i="11"/>
  <c r="C14" i="11"/>
  <c r="C13" i="11"/>
  <c r="C12" i="11"/>
  <c r="C11" i="11"/>
  <c r="E11" i="11" s="1"/>
  <c r="C18" i="1"/>
  <c r="E71" i="10"/>
  <c r="E72" i="10" s="1"/>
  <c r="D71" i="10"/>
  <c r="D72" i="10" s="1"/>
  <c r="B70" i="10"/>
  <c r="C70" i="10" s="1"/>
  <c r="C69" i="10"/>
  <c r="C67" i="10"/>
  <c r="C68" i="10" s="1"/>
  <c r="C66" i="10"/>
  <c r="E63" i="10"/>
  <c r="E64" i="10" s="1"/>
  <c r="D63" i="10"/>
  <c r="D64" i="10" s="1"/>
  <c r="C63" i="10"/>
  <c r="B61" i="10"/>
  <c r="B57" i="10"/>
  <c r="E54" i="10"/>
  <c r="E55" i="10" s="1"/>
  <c r="D54" i="10"/>
  <c r="D55" i="10" s="1"/>
  <c r="B53" i="10"/>
  <c r="C53" i="10" s="1"/>
  <c r="C52" i="10"/>
  <c r="C51" i="10"/>
  <c r="E48" i="10"/>
  <c r="E49" i="10" s="1"/>
  <c r="D48" i="10"/>
  <c r="D49" i="10" s="1"/>
  <c r="B47" i="10"/>
  <c r="C47" i="10" s="1"/>
  <c r="C46" i="10"/>
  <c r="C44" i="10"/>
  <c r="C43" i="10"/>
  <c r="E40" i="10"/>
  <c r="E41" i="10" s="1"/>
  <c r="D40" i="10"/>
  <c r="D41" i="10" s="1"/>
  <c r="B39" i="10"/>
  <c r="C39" i="10" s="1"/>
  <c r="C38" i="10"/>
  <c r="C37" i="10"/>
  <c r="C36" i="10"/>
  <c r="C35" i="10"/>
  <c r="C34" i="10"/>
  <c r="D31" i="10"/>
  <c r="D32" i="10" s="1"/>
  <c r="B30" i="10"/>
  <c r="C30" i="10" s="1"/>
  <c r="C29" i="10"/>
  <c r="C28" i="10"/>
  <c r="C27" i="10"/>
  <c r="C26" i="10"/>
  <c r="E26" i="10" s="1"/>
  <c r="E31" i="10" s="1"/>
  <c r="E32" i="10" s="1"/>
  <c r="E23" i="10"/>
  <c r="E24" i="10" s="1"/>
  <c r="D23" i="10"/>
  <c r="D24" i="10" s="1"/>
  <c r="C22" i="10"/>
  <c r="C21" i="10"/>
  <c r="C20" i="10"/>
  <c r="D17" i="10"/>
  <c r="D18" i="10" s="1"/>
  <c r="C17" i="10"/>
  <c r="B16" i="10"/>
  <c r="E17" i="10"/>
  <c r="E18" i="10" s="1"/>
  <c r="C25" i="1"/>
  <c r="L80" i="1"/>
  <c r="K57" i="1"/>
  <c r="L79" i="1"/>
  <c r="K79" i="1"/>
  <c r="K80" i="1" s="1"/>
  <c r="I78" i="1"/>
  <c r="J78" i="1" s="1"/>
  <c r="J77" i="1"/>
  <c r="J75" i="1"/>
  <c r="J76" i="1" s="1"/>
  <c r="J74" i="1"/>
  <c r="J79" i="1" s="1"/>
  <c r="L70" i="1"/>
  <c r="L71" i="1" s="1"/>
  <c r="K70" i="1"/>
  <c r="K71" i="1" s="1"/>
  <c r="I68" i="1"/>
  <c r="I64" i="1"/>
  <c r="I69" i="1" s="1"/>
  <c r="C69" i="1"/>
  <c r="C68" i="1"/>
  <c r="C67" i="1"/>
  <c r="C66" i="1"/>
  <c r="C65" i="1"/>
  <c r="B64" i="1"/>
  <c r="C64" i="1" s="1"/>
  <c r="C77" i="1"/>
  <c r="C75" i="1"/>
  <c r="C74" i="1"/>
  <c r="B78" i="1"/>
  <c r="C78" i="1" s="1"/>
  <c r="L56" i="1"/>
  <c r="L57" i="1" s="1"/>
  <c r="K56" i="1"/>
  <c r="I55" i="1"/>
  <c r="J55" i="1" s="1"/>
  <c r="J54" i="1"/>
  <c r="J53" i="1"/>
  <c r="J56" i="1" s="1"/>
  <c r="C54" i="1"/>
  <c r="C53" i="1"/>
  <c r="C56" i="1" s="1"/>
  <c r="B55" i="1"/>
  <c r="C55" i="1" s="1"/>
  <c r="L50" i="1"/>
  <c r="L51" i="1" s="1"/>
  <c r="K50" i="1"/>
  <c r="K51" i="1" s="1"/>
  <c r="I49" i="1"/>
  <c r="J49" i="1" s="1"/>
  <c r="J48" i="1"/>
  <c r="J46" i="1"/>
  <c r="J45" i="1"/>
  <c r="J50" i="1" s="1"/>
  <c r="C48" i="1"/>
  <c r="C47" i="1"/>
  <c r="C46" i="1"/>
  <c r="C45" i="1"/>
  <c r="C50" i="1" s="1"/>
  <c r="B49" i="1"/>
  <c r="C49" i="1" s="1"/>
  <c r="L42" i="1"/>
  <c r="L43" i="1" s="1"/>
  <c r="K42" i="1"/>
  <c r="K43" i="1" s="1"/>
  <c r="I41" i="1"/>
  <c r="J41" i="1" s="1"/>
  <c r="J40" i="1"/>
  <c r="J39" i="1"/>
  <c r="J38" i="1"/>
  <c r="J37" i="1"/>
  <c r="J36" i="1"/>
  <c r="J42" i="1" s="1"/>
  <c r="C40" i="1"/>
  <c r="C39" i="1"/>
  <c r="C38" i="1"/>
  <c r="C37" i="1"/>
  <c r="C42" i="1" s="1"/>
  <c r="C36" i="1"/>
  <c r="E36" i="1" s="1"/>
  <c r="R14" i="6"/>
  <c r="K33" i="1"/>
  <c r="K34" i="1" s="1"/>
  <c r="I32" i="1"/>
  <c r="J32" i="1" s="1"/>
  <c r="J31" i="1"/>
  <c r="J30" i="1"/>
  <c r="J29" i="1"/>
  <c r="J28" i="1"/>
  <c r="L28" i="1" s="1"/>
  <c r="L33" i="1" s="1"/>
  <c r="L34" i="1" s="1"/>
  <c r="C31" i="1"/>
  <c r="C30" i="1"/>
  <c r="C29" i="1"/>
  <c r="L25" i="1"/>
  <c r="L26" i="1" s="1"/>
  <c r="K25" i="1"/>
  <c r="K26" i="1" s="1"/>
  <c r="J24" i="1"/>
  <c r="J23" i="1"/>
  <c r="J22" i="1"/>
  <c r="J25" i="1" s="1"/>
  <c r="C24" i="1"/>
  <c r="C23" i="1"/>
  <c r="C22" i="1"/>
  <c r="K19" i="1"/>
  <c r="K20" i="1" s="1"/>
  <c r="I18" i="1"/>
  <c r="J19" i="1"/>
  <c r="L11" i="1"/>
  <c r="L19" i="1" s="1"/>
  <c r="L20" i="1" s="1"/>
  <c r="C17" i="1"/>
  <c r="C16" i="1"/>
  <c r="C15" i="1"/>
  <c r="C14" i="1"/>
  <c r="C13" i="1"/>
  <c r="C12" i="1"/>
  <c r="B18" i="1"/>
  <c r="C28" i="1"/>
  <c r="E28" i="1" s="1"/>
  <c r="C11" i="1"/>
  <c r="E11" i="1" s="1"/>
  <c r="L10" i="3"/>
  <c r="B60" i="1"/>
  <c r="C60" i="1" s="1"/>
  <c r="B41" i="1"/>
  <c r="C41" i="1" s="1"/>
  <c r="B32" i="1"/>
  <c r="C32" i="1" s="1"/>
  <c r="B61" i="12" l="1"/>
  <c r="I53" i="12"/>
  <c r="C23" i="12"/>
  <c r="I17" i="12"/>
  <c r="C48" i="12"/>
  <c r="I31" i="12"/>
  <c r="I48" i="12"/>
  <c r="C40" i="12"/>
  <c r="I69" i="12"/>
  <c r="J151" i="11"/>
  <c r="K10" i="12"/>
  <c r="K17" i="12" s="1"/>
  <c r="K18" i="12" s="1"/>
  <c r="J78" i="11"/>
  <c r="J92" i="11"/>
  <c r="J123" i="11"/>
  <c r="J33" i="11"/>
  <c r="J50" i="11"/>
  <c r="J106" i="11"/>
  <c r="C53" i="12"/>
  <c r="C69" i="12"/>
  <c r="C31" i="12"/>
  <c r="J70" i="11"/>
  <c r="J19" i="11"/>
  <c r="L11" i="11"/>
  <c r="C25" i="11"/>
  <c r="C56" i="11"/>
  <c r="C33" i="11"/>
  <c r="C42" i="11"/>
  <c r="C50" i="11"/>
  <c r="C79" i="11"/>
  <c r="C19" i="11"/>
  <c r="C64" i="11"/>
  <c r="C71" i="11" s="1"/>
  <c r="C33" i="1"/>
  <c r="C19" i="1"/>
  <c r="J33" i="1"/>
  <c r="C31" i="10"/>
  <c r="B62" i="10"/>
  <c r="C23" i="10"/>
  <c r="C40" i="10"/>
  <c r="C54" i="10"/>
  <c r="C71" i="10"/>
  <c r="C48" i="10"/>
  <c r="J70" i="1"/>
  <c r="B70" i="1"/>
  <c r="C70" i="1" s="1"/>
  <c r="C71" i="1" s="1"/>
  <c r="C76" i="1"/>
  <c r="C79" i="1" s="1"/>
  <c r="C82" i="11" l="1"/>
  <c r="C82" i="1"/>
</calcChain>
</file>

<file path=xl/sharedStrings.xml><?xml version="1.0" encoding="utf-8"?>
<sst xmlns="http://schemas.openxmlformats.org/spreadsheetml/2006/main" count="2201" uniqueCount="424">
  <si>
    <t>ANEXO I</t>
  </si>
  <si>
    <t>MEDIA DE COTIZACIÓN Y DISTRIBUCIÓN DE DELEGADOS/DELEGADAS</t>
  </si>
  <si>
    <t>DDCC/SSE</t>
  </si>
  <si>
    <t>MEDIA AFILIACION</t>
  </si>
  <si>
    <t>Nº DELEGADOS
INDUSTRIA</t>
  </si>
  <si>
    <t>H</t>
  </si>
  <si>
    <t>M</t>
  </si>
  <si>
    <t>TIPO DE ASAMBLEA</t>
  </si>
  <si>
    <t>AVILES</t>
  </si>
  <si>
    <t>Arcelor</t>
  </si>
  <si>
    <t>debate y eleccion</t>
  </si>
  <si>
    <t>debate y elección</t>
  </si>
  <si>
    <t>AZSA</t>
  </si>
  <si>
    <t>Daorje</t>
  </si>
  <si>
    <t>debate</t>
  </si>
  <si>
    <t>Imasa</t>
  </si>
  <si>
    <t>Hiasa</t>
  </si>
  <si>
    <t xml:space="preserve">debate </t>
  </si>
  <si>
    <t>Saint Gobain</t>
  </si>
  <si>
    <t>Prejubilados</t>
  </si>
  <si>
    <t>Pensionistas</t>
  </si>
  <si>
    <t>PYME</t>
  </si>
  <si>
    <t>CANGAS DEL NARCEA</t>
  </si>
  <si>
    <t>PYMES</t>
  </si>
  <si>
    <t>CAUDAL</t>
  </si>
  <si>
    <t>Hunosa</t>
  </si>
  <si>
    <t>ThyssenKrupp Airport</t>
  </si>
  <si>
    <t>GIJON</t>
  </si>
  <si>
    <t>MRT</t>
  </si>
  <si>
    <t>NALON</t>
  </si>
  <si>
    <t>Galvazinc</t>
  </si>
  <si>
    <t>OCCIDENTE</t>
  </si>
  <si>
    <t>Industrias Lácteas Asturianas</t>
  </si>
  <si>
    <t>ORIENTE</t>
  </si>
  <si>
    <t>OVIEDO</t>
  </si>
  <si>
    <t>GDSanta Barbara</t>
  </si>
  <si>
    <t>Capsa</t>
  </si>
  <si>
    <t>Kimbauri</t>
  </si>
  <si>
    <t>SIERO</t>
  </si>
  <si>
    <t>Nestle</t>
  </si>
  <si>
    <t>III CONGRESO CCOO INDUSTRIA ASTURIAS 2025</t>
  </si>
  <si>
    <t>Serveo</t>
  </si>
  <si>
    <t>CIF</t>
  </si>
  <si>
    <t>NOMBRE 
EMPRESA</t>
  </si>
  <si>
    <t>GRUPO</t>
  </si>
  <si>
    <t>CCT-O</t>
  </si>
  <si>
    <t>CCT-SIC</t>
  </si>
  <si>
    <t>NOMBRE 
CENTRO</t>
  </si>
  <si>
    <t>SECCIÓN 
SINDICAL</t>
  </si>
  <si>
    <t>C.P</t>
  </si>
  <si>
    <t>LOCALIDAD 
CENTRO</t>
  </si>
  <si>
    <t>AU</t>
  </si>
  <si>
    <t>PR</t>
  </si>
  <si>
    <t>CO</t>
  </si>
  <si>
    <t>RA</t>
  </si>
  <si>
    <t>SE</t>
  </si>
  <si>
    <t>SU</t>
  </si>
  <si>
    <t>AFILIACIÓN</t>
  </si>
  <si>
    <t>CUOTAS 
PERIODO 
ELEGIDO</t>
  </si>
  <si>
    <t>MEDIA 
CUOTAS</t>
  </si>
  <si>
    <t>A33010067</t>
  </si>
  <si>
    <t>HIERROS Y APLANACIONES HI</t>
  </si>
  <si>
    <t/>
  </si>
  <si>
    <t>787273</t>
  </si>
  <si>
    <t>HIASA</t>
  </si>
  <si>
    <t>33470</t>
  </si>
  <si>
    <t>CORVERA DE ASTURIAS</t>
  </si>
  <si>
    <t>03</t>
  </si>
  <si>
    <t>33</t>
  </si>
  <si>
    <t>13</t>
  </si>
  <si>
    <t>2</t>
  </si>
  <si>
    <t>6</t>
  </si>
  <si>
    <t>A33614306</t>
  </si>
  <si>
    <t>IMASA INGENIERIA MONT Y C</t>
  </si>
  <si>
    <t>INDUSTRIA - TOMAS CA</t>
  </si>
  <si>
    <t>852792</t>
  </si>
  <si>
    <t>IMASA MONTAJES</t>
  </si>
  <si>
    <t>IMASA</t>
  </si>
  <si>
    <t>33460</t>
  </si>
  <si>
    <t>A80241789</t>
  </si>
  <si>
    <t>SERVEO SERVICIOS, S.A.U.</t>
  </si>
  <si>
    <t>11808503</t>
  </si>
  <si>
    <t>SERVEO SERVICIOS (FERROVI</t>
  </si>
  <si>
    <t>SERVEO ARCELO</t>
  </si>
  <si>
    <t>33400</t>
  </si>
  <si>
    <t>A81046856</t>
  </si>
  <si>
    <t>ACERALIA CORPORACION SIDE</t>
  </si>
  <si>
    <t>INDUSTRIA - ACERALIA</t>
  </si>
  <si>
    <t>840939</t>
  </si>
  <si>
    <t>ARCELOR MITTAL. AVILES</t>
  </si>
  <si>
    <t>ARCELOR-O</t>
  </si>
  <si>
    <t>1</t>
  </si>
  <si>
    <t>A82689753</t>
  </si>
  <si>
    <t>ASTURIANA DE ZINC SA</t>
  </si>
  <si>
    <t>6030654</t>
  </si>
  <si>
    <t>33417</t>
  </si>
  <si>
    <t>SAN JUAN DE NIEVA</t>
  </si>
  <si>
    <t>B33019241</t>
  </si>
  <si>
    <t>SAINT GOBAIN CRISTALERIA</t>
  </si>
  <si>
    <t>8641562</t>
  </si>
  <si>
    <t>SAINT GOBAIN CRISTALERIA,</t>
  </si>
  <si>
    <t>SAINT-GOBA-AV</t>
  </si>
  <si>
    <t>B85144152</t>
  </si>
  <si>
    <t>DAORJE SA</t>
  </si>
  <si>
    <t>8915908</t>
  </si>
  <si>
    <t>DAORJE</t>
  </si>
  <si>
    <t>DAORJE-AVILES</t>
  </si>
  <si>
    <t>33401</t>
  </si>
  <si>
    <t>TOTALES</t>
  </si>
  <si>
    <t>C.T.: 7</t>
  </si>
  <si>
    <t>A28185684</t>
  </si>
  <si>
    <t>HULLERAS DEL NORTE SA</t>
  </si>
  <si>
    <t>9270907</t>
  </si>
  <si>
    <t>HUNOSA PREJUBILADOS</t>
  </si>
  <si>
    <t>33600</t>
  </si>
  <si>
    <t>MIERES</t>
  </si>
  <si>
    <t>5</t>
  </si>
  <si>
    <t>53</t>
  </si>
  <si>
    <t>6108724</t>
  </si>
  <si>
    <t>HUNOSA. AREA SUEROS (NICO</t>
  </si>
  <si>
    <t>HUNOSA</t>
  </si>
  <si>
    <t>33650</t>
  </si>
  <si>
    <t>ABLAÑA</t>
  </si>
  <si>
    <t>46</t>
  </si>
  <si>
    <t>6108718</t>
  </si>
  <si>
    <t>HUNOSA.AREA ALLER (46)</t>
  </si>
  <si>
    <t>33684</t>
  </si>
  <si>
    <t>CABORANA</t>
  </si>
  <si>
    <t>A33490707</t>
  </si>
  <si>
    <t>THYSSEN KRUPP AIRPORT SYS</t>
  </si>
  <si>
    <t>INDUSTRIA - GRUPO TH</t>
  </si>
  <si>
    <t>786960</t>
  </si>
  <si>
    <t>TK AIRPORT SOLUTIONS</t>
  </si>
  <si>
    <t>THYSSEN-AIRPO</t>
  </si>
  <si>
    <t>C.T.: 4</t>
  </si>
  <si>
    <t xml:space="preserve">PROCESO CONGRESUAL INDUSTRIA </t>
  </si>
  <si>
    <t>A24208506</t>
  </si>
  <si>
    <t>UNION MINERA DEL NORTE,SA</t>
  </si>
  <si>
    <t>8480594</t>
  </si>
  <si>
    <t>UMINSA</t>
  </si>
  <si>
    <t>33876</t>
  </si>
  <si>
    <t>TINEO</t>
  </si>
  <si>
    <t>02</t>
  </si>
  <si>
    <t>A28002640</t>
  </si>
  <si>
    <t>GRUPO COTO MINERO CANTABR</t>
  </si>
  <si>
    <t>1262354</t>
  </si>
  <si>
    <t>COTO MINERO DEL CANTABRIC</t>
  </si>
  <si>
    <t>33812</t>
  </si>
  <si>
    <t>DEGAÑA</t>
  </si>
  <si>
    <t>9162560</t>
  </si>
  <si>
    <t>HULLAS DEL COTO CORTES PR</t>
  </si>
  <si>
    <t>CERREDO (DEGAÑA)</t>
  </si>
  <si>
    <t>3</t>
  </si>
  <si>
    <t>9159934</t>
  </si>
  <si>
    <t>33800</t>
  </si>
  <si>
    <t>CANGAS DE NARCEA</t>
  </si>
  <si>
    <t>A28783884</t>
  </si>
  <si>
    <t>ESPATO DE VILLABONA SA</t>
  </si>
  <si>
    <t>9165211</t>
  </si>
  <si>
    <t>ESVASA - HULLAS COTO CORT</t>
  </si>
  <si>
    <t>A33012964</t>
  </si>
  <si>
    <t>ANTRACITAS DE RENGOS, SA</t>
  </si>
  <si>
    <t>9160028</t>
  </si>
  <si>
    <t>ANTRACITAS DE RENGOS</t>
  </si>
  <si>
    <t>33813</t>
  </si>
  <si>
    <t>A33014044</t>
  </si>
  <si>
    <t>ANTRACITAS DE GILLON SL</t>
  </si>
  <si>
    <t>9159737</t>
  </si>
  <si>
    <t>ANTRACITAS DE GILLON</t>
  </si>
  <si>
    <t>A33071648</t>
  </si>
  <si>
    <t>JAMONES EL CASTILLO, SA</t>
  </si>
  <si>
    <t>6106465</t>
  </si>
  <si>
    <t>JAMONES EL CASTILLO.</t>
  </si>
  <si>
    <t>33870</t>
  </si>
  <si>
    <t>A33092164</t>
  </si>
  <si>
    <t>MASA GALICIA SA</t>
  </si>
  <si>
    <t>764993</t>
  </si>
  <si>
    <t>MASA GALICIA, S.A.</t>
  </si>
  <si>
    <t>33810</t>
  </si>
  <si>
    <t>A33115288</t>
  </si>
  <si>
    <t>INSPECCION TECNICA DE VEH</t>
  </si>
  <si>
    <t>6728183</t>
  </si>
  <si>
    <t>ITVSA</t>
  </si>
  <si>
    <t>A33601899</t>
  </si>
  <si>
    <t>CARBONIFERA DEL NARCEA SA</t>
  </si>
  <si>
    <t>4028946</t>
  </si>
  <si>
    <t>CARBONIFERA DEL NARCEA S.</t>
  </si>
  <si>
    <t>CARBONAR</t>
  </si>
  <si>
    <t>A86873304</t>
  </si>
  <si>
    <t>ASTURLEONESA</t>
  </si>
  <si>
    <t>10253916</t>
  </si>
  <si>
    <t>COMPAÑA MINERA ASTURLEONE</t>
  </si>
  <si>
    <t>CERREDO</t>
  </si>
  <si>
    <t>B24424996</t>
  </si>
  <si>
    <t>INDUMINER, SL</t>
  </si>
  <si>
    <t>5604778</t>
  </si>
  <si>
    <t>INDUMINER, S.L.</t>
  </si>
  <si>
    <t>B33014663</t>
  </si>
  <si>
    <t>ALVAREZ GONZALEZ MARIA SO</t>
  </si>
  <si>
    <t>9160070</t>
  </si>
  <si>
    <t>MINA CONCHITA</t>
  </si>
  <si>
    <t>B33019688</t>
  </si>
  <si>
    <t>GRUPO EL GALLEGO MONTECEL</t>
  </si>
  <si>
    <t>784577</t>
  </si>
  <si>
    <t>CAFENTO NORTE, S.L.</t>
  </si>
  <si>
    <t>B33038050</t>
  </si>
  <si>
    <t>HERMANOS GONZALEZ</t>
  </si>
  <si>
    <t>780534</t>
  </si>
  <si>
    <t>TALLERES HERMANOS GONZALE</t>
  </si>
  <si>
    <t>B33076274</t>
  </si>
  <si>
    <t>CONTRATAS DEL NARCEA, SL</t>
  </si>
  <si>
    <t>10699168</t>
  </si>
  <si>
    <t>CONTRATAS DEL NARCEA S L</t>
  </si>
  <si>
    <t>10723334</t>
  </si>
  <si>
    <t>CONTRATAS DEL NARCEA, S.L</t>
  </si>
  <si>
    <t>B33229055</t>
  </si>
  <si>
    <t>GRUPO CANASTUR 1989 S.L.</t>
  </si>
  <si>
    <t>8398087</t>
  </si>
  <si>
    <t>GRUPO CANASTUR 1989, S.L.</t>
  </si>
  <si>
    <t>4</t>
  </si>
  <si>
    <t>B33388729</t>
  </si>
  <si>
    <t>DISTRIBUIDORA DE PETROLEO</t>
  </si>
  <si>
    <t>838429</t>
  </si>
  <si>
    <t>10623606</t>
  </si>
  <si>
    <t>FLOREZ COSMEN S.L.</t>
  </si>
  <si>
    <t>B33415159</t>
  </si>
  <si>
    <t>DISPENA SL</t>
  </si>
  <si>
    <t>847702</t>
  </si>
  <si>
    <t>DISPENA,S.L.</t>
  </si>
  <si>
    <t>B33462276</t>
  </si>
  <si>
    <t>PARRONDO OBRAS Y SERVICIO</t>
  </si>
  <si>
    <t>9718401</t>
  </si>
  <si>
    <t>33879</t>
  </si>
  <si>
    <t>B33552779</t>
  </si>
  <si>
    <t>REPARACIONES Y MONTAJES C</t>
  </si>
  <si>
    <t>4019236</t>
  </si>
  <si>
    <t>CASPOR, S.L.</t>
  </si>
  <si>
    <t>33819</t>
  </si>
  <si>
    <t>CASTRO DE LA SIERRA</t>
  </si>
  <si>
    <t>B33601899</t>
  </si>
  <si>
    <t>787069</t>
  </si>
  <si>
    <t>B33826652</t>
  </si>
  <si>
    <t>ASTURIANA DE SERVICIOS AG</t>
  </si>
  <si>
    <t>11434176</t>
  </si>
  <si>
    <t>SOCIEDAD ASTURIANA DE SER</t>
  </si>
  <si>
    <t>B74025917</t>
  </si>
  <si>
    <t>EXMICANAR, SL</t>
  </si>
  <si>
    <t>10192936</t>
  </si>
  <si>
    <t>EXMICANAR S L</t>
  </si>
  <si>
    <t>VEGA DE RENGOS</t>
  </si>
  <si>
    <t>B74183385</t>
  </si>
  <si>
    <t>LOGISTICA MINERA DEL NARC</t>
  </si>
  <si>
    <t>10699826</t>
  </si>
  <si>
    <t>B74266768</t>
  </si>
  <si>
    <t>JP INDUSTRIAS MECANICAS,</t>
  </si>
  <si>
    <t>8640420</t>
  </si>
  <si>
    <t>B74408725</t>
  </si>
  <si>
    <t>IDINAT OBRAS Y SERVICIOS</t>
  </si>
  <si>
    <t>11374549</t>
  </si>
  <si>
    <t>33890</t>
  </si>
  <si>
    <t>CARCEDO DE LOMES</t>
  </si>
  <si>
    <t>B81911216</t>
  </si>
  <si>
    <t>TRATAMIENTOS Y TRANSFORMA</t>
  </si>
  <si>
    <t>10288340</t>
  </si>
  <si>
    <t>PILOTUERTO</t>
  </si>
  <si>
    <t>B84530930</t>
  </si>
  <si>
    <t>ASISTENCIA TOTAL EN MANTE</t>
  </si>
  <si>
    <t>7286141</t>
  </si>
  <si>
    <t>EFACEC SISTEMAS ESPAÑA, S</t>
  </si>
  <si>
    <t>33880</t>
  </si>
  <si>
    <t>POLA DE ALLANDE</t>
  </si>
  <si>
    <t>B86010766</t>
  </si>
  <si>
    <t>NATURGY GENERACION S.L.U.</t>
  </si>
  <si>
    <t>INTER RAMAS - NATURG</t>
  </si>
  <si>
    <t>GASNATURAL</t>
  </si>
  <si>
    <t>10241596</t>
  </si>
  <si>
    <t>GAS NATURAL FENOSA GENERA</t>
  </si>
  <si>
    <t>SOTO DE LA BARCA</t>
  </si>
  <si>
    <t>B87331682</t>
  </si>
  <si>
    <t>OBRAS SUBTERRANEAS CERRED</t>
  </si>
  <si>
    <t>10632195</t>
  </si>
  <si>
    <t>OBRAS SUBTERRANEAS DE CER</t>
  </si>
  <si>
    <t>B88645098</t>
  </si>
  <si>
    <t>S &amp; M EXPLOTACIONES MINER</t>
  </si>
  <si>
    <t>11751609</t>
  </si>
  <si>
    <t>F33047341</t>
  </si>
  <si>
    <t>SOCIEDAD COOPERATIVA ALTA</t>
  </si>
  <si>
    <t>774689</t>
  </si>
  <si>
    <t>S.COOP. ALTA SIERRA TINEO</t>
  </si>
  <si>
    <t>33874</t>
  </si>
  <si>
    <t>F33066531</t>
  </si>
  <si>
    <t>ESVACO</t>
  </si>
  <si>
    <t>848326</t>
  </si>
  <si>
    <t>ESVA DE TRABAJO ASOCIADO</t>
  </si>
  <si>
    <t>33873</t>
  </si>
  <si>
    <t>J74155045</t>
  </si>
  <si>
    <t>RODRIGUEZ RONDEROS JOSE M</t>
  </si>
  <si>
    <t>10299579</t>
  </si>
  <si>
    <t>SIC000000</t>
  </si>
  <si>
    <t>CENTROS CON CIF DESCONOCI</t>
  </si>
  <si>
    <t>9357372</t>
  </si>
  <si>
    <t>DESCONOCIDO</t>
  </si>
  <si>
    <t>9357685</t>
  </si>
  <si>
    <t>DESCONOCIDO-TIENO</t>
  </si>
  <si>
    <t>NAVELGAS</t>
  </si>
  <si>
    <t>C.T.: 40</t>
  </si>
  <si>
    <t>9270919</t>
  </si>
  <si>
    <t>33207</t>
  </si>
  <si>
    <t>04</t>
  </si>
  <si>
    <t>A28517308</t>
  </si>
  <si>
    <t>EULEN, SA</t>
  </si>
  <si>
    <t>INTER RAMAS - EULEN</t>
  </si>
  <si>
    <t>11807054</t>
  </si>
  <si>
    <t>EULEN ARCELOR VERIÑA</t>
  </si>
  <si>
    <t>33691</t>
  </si>
  <si>
    <t>VERIÑA</t>
  </si>
  <si>
    <t>A46146387</t>
  </si>
  <si>
    <t>COBRA INSTALACIONES Y SER</t>
  </si>
  <si>
    <t>11971637</t>
  </si>
  <si>
    <t>COBRA ARCELOR</t>
  </si>
  <si>
    <t>33213</t>
  </si>
  <si>
    <t>A59525113</t>
  </si>
  <si>
    <t>MOREDA RIVIERE TREFILERIA</t>
  </si>
  <si>
    <t>840100</t>
  </si>
  <si>
    <t>33211</t>
  </si>
  <si>
    <t>11807275</t>
  </si>
  <si>
    <t>5659039</t>
  </si>
  <si>
    <t>ARCELOR MITTAL. VERIÑA</t>
  </si>
  <si>
    <t>8492135</t>
  </si>
  <si>
    <t>DAORJE-GIJON</t>
  </si>
  <si>
    <t>MINA LA CAMOCHA</t>
  </si>
  <si>
    <t>LA CAMOCHA</t>
  </si>
  <si>
    <t>A33770843</t>
  </si>
  <si>
    <t>A33936832</t>
  </si>
  <si>
    <t>FACTORIAS JULIANA</t>
  </si>
  <si>
    <t>EN ROJO SON LOS PREJUBILADOS</t>
  </si>
  <si>
    <t>9270922</t>
  </si>
  <si>
    <t>33930</t>
  </si>
  <si>
    <t>FELGUERA, LA (LANGREO)</t>
  </si>
  <si>
    <t>06</t>
  </si>
  <si>
    <t>11</t>
  </si>
  <si>
    <t>6108714</t>
  </si>
  <si>
    <t>HUNOSA. AREA DE CARRIO (1</t>
  </si>
  <si>
    <t>AREA-CARRIO</t>
  </si>
  <si>
    <t>33970</t>
  </si>
  <si>
    <t>BARREDOS, LOS (P. LAVIANA)</t>
  </si>
  <si>
    <t>22</t>
  </si>
  <si>
    <t>6108721</t>
  </si>
  <si>
    <t>HUNOSA. AREA MODESTA (SOT</t>
  </si>
  <si>
    <t>33900</t>
  </si>
  <si>
    <t>CIAÑO</t>
  </si>
  <si>
    <t>A33927757</t>
  </si>
  <si>
    <t>GALVAZINC</t>
  </si>
  <si>
    <t>8397558</t>
  </si>
  <si>
    <t>GALVAZINC, S.A</t>
  </si>
  <si>
    <t>33958</t>
  </si>
  <si>
    <t>SAN MARTIN DEL REY A</t>
  </si>
  <si>
    <t>INCOMISA</t>
  </si>
  <si>
    <t>A33036021</t>
  </si>
  <si>
    <t>HUNOSA. CANDIN</t>
  </si>
  <si>
    <t>HUNOSA. SERVICIOS COMUNES</t>
  </si>
  <si>
    <t>SIERO/ORIENTE</t>
  </si>
  <si>
    <t>NOMBRE EMPRESA</t>
  </si>
  <si>
    <t>NOMBRE CENTRO</t>
  </si>
  <si>
    <t>SECCIÓN SINDICAL</t>
  </si>
  <si>
    <t>LOCALIDAD CENTRO</t>
  </si>
  <si>
    <t>CUOTAS PERIODO ELEGIDO</t>
  </si>
  <si>
    <t>MEDIA CUOTAS</t>
  </si>
  <si>
    <t>A03161270</t>
  </si>
  <si>
    <t>CORP ALIMENT PEÑA SANTA S</t>
  </si>
  <si>
    <t>787491</t>
  </si>
  <si>
    <t>CAPSA</t>
  </si>
  <si>
    <t>33199</t>
  </si>
  <si>
    <t>GRANDA (SIERO)</t>
  </si>
  <si>
    <t>09</t>
  </si>
  <si>
    <t>9270954</t>
  </si>
  <si>
    <t>33510</t>
  </si>
  <si>
    <t>POLA DE SIERO</t>
  </si>
  <si>
    <t>C.T.: 2</t>
  </si>
  <si>
    <t>A28093524</t>
  </si>
  <si>
    <t>STA BARBARA SISTEMA SA</t>
  </si>
  <si>
    <t>848102</t>
  </si>
  <si>
    <t>FABRICA DE ARMAS DE TRUBI</t>
  </si>
  <si>
    <t>ST-BARBARA-TR</t>
  </si>
  <si>
    <t>33100</t>
  </si>
  <si>
    <t>TRUBIA</t>
  </si>
  <si>
    <t>08</t>
  </si>
  <si>
    <t>9270943</t>
  </si>
  <si>
    <t>33005</t>
  </si>
  <si>
    <t>A79486833</t>
  </si>
  <si>
    <t>ELECNOR SERVICIOS Y PROYE</t>
  </si>
  <si>
    <t>11924561</t>
  </si>
  <si>
    <t>ELECNOR</t>
  </si>
  <si>
    <t>33428</t>
  </si>
  <si>
    <t>POLIGONO INDUSTRIAL DE ASIPO</t>
  </si>
  <si>
    <t>A80652928</t>
  </si>
  <si>
    <t>RANDSTAD EMPLEO ETT</t>
  </si>
  <si>
    <t>9829897</t>
  </si>
  <si>
    <t>RANDSTAD SANTA BARBARA</t>
  </si>
  <si>
    <t>33003</t>
  </si>
  <si>
    <t>B84963537</t>
  </si>
  <si>
    <t>KINBAURI ESPAÑA SL</t>
  </si>
  <si>
    <t>7326998</t>
  </si>
  <si>
    <t>OROVALLE MINERALS, SL</t>
  </si>
  <si>
    <t>33836</t>
  </si>
  <si>
    <t>BELMONTE DE MIRANDA</t>
  </si>
  <si>
    <t>C.T.: 5</t>
  </si>
  <si>
    <t>838934</t>
  </si>
  <si>
    <t>33002</t>
  </si>
  <si>
    <t>852791</t>
  </si>
  <si>
    <t>IMASA ALCOA</t>
  </si>
  <si>
    <t>01</t>
  </si>
  <si>
    <t>787464</t>
  </si>
  <si>
    <t>IMASA TALLER</t>
  </si>
  <si>
    <t>AVIL'S</t>
  </si>
  <si>
    <t>11432606</t>
  </si>
  <si>
    <t>IMASA, INGENIERIA MONTAJE</t>
  </si>
  <si>
    <t>Elecnor</t>
  </si>
  <si>
    <t>IV CONGRESO CCOO INDUSTRIA ASTURIAS 2025</t>
  </si>
  <si>
    <t>MEDIA COTIZACION</t>
  </si>
  <si>
    <t>Nº DELEGAD@S
INDUSTRIA</t>
  </si>
  <si>
    <t>PROCESO CONGRESUAL UNIONES COMARCALES</t>
  </si>
  <si>
    <t>N DELEGADOS UUCC
INDUSTRIA</t>
  </si>
  <si>
    <t>Orovalle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</si>
</sst>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7" fillId="0" borderId="1" xfId="0" applyFont="1" applyBorder="1"/>
    <xf numFmtId="1" fontId="7" fillId="0" borderId="1" xfId="0" applyNumberFormat="1" applyFont="1" applyBorder="1"/>
    <xf numFmtId="0" fontId="6" fillId="0" borderId="0" xfId="0" applyFont="1" applyAlignment="1">
      <alignment horizontal="left"/>
    </xf>
    <xf numFmtId="1" fontId="6" fillId="0" borderId="0" xfId="0" applyNumberFormat="1" applyFont="1"/>
    <xf numFmtId="1" fontId="0" fillId="0" borderId="0" xfId="0" applyNumberFormat="1"/>
    <xf numFmtId="0" fontId="7" fillId="0" borderId="0" xfId="0" applyFont="1"/>
    <xf numFmtId="0" fontId="0" fillId="0" borderId="1" xfId="0" applyBorder="1"/>
    <xf numFmtId="1" fontId="8" fillId="0" borderId="0" xfId="0" applyNumberFormat="1" applyFont="1"/>
    <xf numFmtId="1" fontId="7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2" fontId="0" fillId="0" borderId="0" xfId="0" applyNumberFormat="1"/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quotePrefix="1" applyBorder="1"/>
    <xf numFmtId="0" fontId="0" fillId="0" borderId="6" xfId="0" quotePrefix="1" applyBorder="1" applyAlignment="1">
      <alignment horizontal="right"/>
    </xf>
    <xf numFmtId="0" fontId="0" fillId="0" borderId="6" xfId="0" quotePrefix="1" applyBorder="1" applyAlignment="1">
      <alignment horizontal="center"/>
    </xf>
    <xf numFmtId="3" fontId="0" fillId="0" borderId="6" xfId="0" applyNumberFormat="1" applyBorder="1" applyAlignment="1">
      <alignment horizontal="right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1" fontId="9" fillId="0" borderId="0" xfId="0" applyNumberFormat="1" applyFont="1"/>
    <xf numFmtId="4" fontId="0" fillId="0" borderId="6" xfId="0" applyNumberFormat="1" applyBorder="1" applyAlignment="1">
      <alignment horizontal="right"/>
    </xf>
    <xf numFmtId="0" fontId="10" fillId="0" borderId="6" xfId="0" quotePrefix="1" applyFont="1" applyBorder="1"/>
    <xf numFmtId="0" fontId="10" fillId="0" borderId="6" xfId="0" quotePrefix="1" applyFont="1" applyBorder="1" applyAlignment="1">
      <alignment horizontal="right"/>
    </xf>
    <xf numFmtId="0" fontId="10" fillId="0" borderId="6" xfId="0" quotePrefix="1" applyFont="1" applyBorder="1" applyAlignment="1">
      <alignment horizontal="center"/>
    </xf>
    <xf numFmtId="3" fontId="10" fillId="0" borderId="6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9" fontId="9" fillId="0" borderId="0" xfId="0" applyNumberFormat="1" applyFont="1"/>
    <xf numFmtId="0" fontId="10" fillId="0" borderId="6" xfId="0" applyFont="1" applyBorder="1"/>
    <xf numFmtId="10" fontId="9" fillId="0" borderId="0" xfId="0" applyNumberFormat="1" applyFont="1"/>
    <xf numFmtId="0" fontId="10" fillId="0" borderId="9" xfId="0" applyFont="1" applyBorder="1"/>
    <xf numFmtId="0" fontId="10" fillId="0" borderId="0" xfId="0" applyFont="1"/>
    <xf numFmtId="4" fontId="10" fillId="0" borderId="9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2" fontId="6" fillId="0" borderId="0" xfId="0" applyNumberFormat="1" applyFont="1"/>
    <xf numFmtId="2" fontId="9" fillId="0" borderId="0" xfId="0" applyNumberFormat="1" applyFont="1"/>
    <xf numFmtId="2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133350</xdr:rowOff>
    </xdr:from>
    <xdr:to>
      <xdr:col>0</xdr:col>
      <xdr:colOff>1543050</xdr:colOff>
      <xdr:row>3</xdr:row>
      <xdr:rowOff>147127</xdr:rowOff>
    </xdr:to>
    <xdr:pic>
      <xdr:nvPicPr>
        <xdr:cNvPr id="1025" name="Picture 2" descr="INDUST_ASTU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33350"/>
          <a:ext cx="1285875" cy="5281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1114425</xdr:colOff>
      <xdr:row>2</xdr:row>
      <xdr:rowOff>77980</xdr:rowOff>
    </xdr:to>
    <xdr:pic>
      <xdr:nvPicPr>
        <xdr:cNvPr id="2" name="Picture 2" descr="INDUST_ASTUR">
          <a:extLst>
            <a:ext uri="{FF2B5EF4-FFF2-40B4-BE49-F238E27FC236}">
              <a16:creationId xmlns:a16="http://schemas.microsoft.com/office/drawing/2014/main" id="{3F7F2D53-9F62-4D38-BF3E-9E8CBBEF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114425" cy="449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133350</xdr:rowOff>
    </xdr:from>
    <xdr:to>
      <xdr:col>0</xdr:col>
      <xdr:colOff>1543050</xdr:colOff>
      <xdr:row>3</xdr:row>
      <xdr:rowOff>147127</xdr:rowOff>
    </xdr:to>
    <xdr:pic>
      <xdr:nvPicPr>
        <xdr:cNvPr id="2" name="Picture 2" descr="INDUST_ASTUR">
          <a:extLst>
            <a:ext uri="{FF2B5EF4-FFF2-40B4-BE49-F238E27FC236}">
              <a16:creationId xmlns:a16="http://schemas.microsoft.com/office/drawing/2014/main" id="{4E4B019C-CE9E-4492-8C5A-1B0CE894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33350"/>
          <a:ext cx="1285875" cy="5281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352425</xdr:colOff>
      <xdr:row>2</xdr:row>
      <xdr:rowOff>77980</xdr:rowOff>
    </xdr:to>
    <xdr:pic>
      <xdr:nvPicPr>
        <xdr:cNvPr id="2" name="Picture 2" descr="INDUST_ASTUR">
          <a:extLst>
            <a:ext uri="{FF2B5EF4-FFF2-40B4-BE49-F238E27FC236}">
              <a16:creationId xmlns:a16="http://schemas.microsoft.com/office/drawing/2014/main" id="{1FB33E3A-03A4-4B0D-90E4-1EA942BE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114425" cy="449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zoomScaleNormal="100" workbookViewId="0">
      <pane ySplit="9" topLeftCell="A16" activePane="bottomLeft" state="frozen"/>
      <selection pane="bottomLeft" activeCell="O4" sqref="O4"/>
    </sheetView>
  </sheetViews>
  <sheetFormatPr baseColWidth="10" defaultRowHeight="15" x14ac:dyDescent="0.25"/>
  <cols>
    <col min="1" max="1" width="26" customWidth="1"/>
    <col min="2" max="2" width="22.42578125" customWidth="1"/>
    <col min="3" max="3" width="17.7109375" customWidth="1"/>
    <col min="4" max="4" width="3" bestFit="1" customWidth="1"/>
    <col min="5" max="5" width="2.85546875" bestFit="1" customWidth="1"/>
    <col min="6" max="6" width="22" bestFit="1" customWidth="1"/>
    <col min="8" max="8" width="25.85546875" bestFit="1" customWidth="1"/>
    <col min="9" max="9" width="16" customWidth="1"/>
    <col min="10" max="10" width="14.42578125" bestFit="1" customWidth="1"/>
  </cols>
  <sheetData>
    <row r="1" spans="1:13" ht="12.75" customHeight="1" x14ac:dyDescent="0.25">
      <c r="A1" s="60"/>
    </row>
    <row r="2" spans="1:13" ht="12.75" customHeight="1" x14ac:dyDescent="0.25">
      <c r="A2" s="60"/>
      <c r="B2" s="61" t="s">
        <v>0</v>
      </c>
    </row>
    <row r="3" spans="1:13" x14ac:dyDescent="0.25">
      <c r="A3" s="60"/>
      <c r="B3" s="61"/>
    </row>
    <row r="4" spans="1:13" ht="15.75" x14ac:dyDescent="0.25">
      <c r="A4" s="60"/>
      <c r="B4" s="25" t="s">
        <v>40</v>
      </c>
    </row>
    <row r="5" spans="1:13" x14ac:dyDescent="0.25">
      <c r="A5" s="65" t="s">
        <v>1</v>
      </c>
      <c r="B5" s="66"/>
      <c r="C5" s="66"/>
      <c r="D5" s="66"/>
      <c r="E5" s="66"/>
      <c r="F5" s="66"/>
    </row>
    <row r="6" spans="1:13" ht="15.75" x14ac:dyDescent="0.25">
      <c r="A6" s="26"/>
      <c r="F6" s="25"/>
    </row>
    <row r="7" spans="1:13" ht="15.75" thickBot="1" x14ac:dyDescent="0.3"/>
    <row r="8" spans="1:13" s="1" customFormat="1" ht="27.75" customHeight="1" thickBot="1" x14ac:dyDescent="0.3">
      <c r="A8" s="62" t="s">
        <v>135</v>
      </c>
      <c r="B8" s="63"/>
      <c r="C8" s="63"/>
      <c r="D8" s="63"/>
      <c r="E8" s="63"/>
      <c r="F8" s="64"/>
    </row>
    <row r="9" spans="1:13" s="3" customFormat="1" ht="51" customHeight="1" x14ac:dyDescent="0.25">
      <c r="A9" s="23" t="s">
        <v>2</v>
      </c>
      <c r="B9" s="23" t="s">
        <v>3</v>
      </c>
      <c r="C9" s="24" t="s">
        <v>4</v>
      </c>
      <c r="D9" s="37" t="s">
        <v>5</v>
      </c>
      <c r="E9" s="37" t="s">
        <v>6</v>
      </c>
      <c r="F9" s="23" t="s">
        <v>7</v>
      </c>
      <c r="H9" s="23" t="s">
        <v>2</v>
      </c>
      <c r="I9" s="23" t="s">
        <v>3</v>
      </c>
      <c r="J9" s="24" t="s">
        <v>4</v>
      </c>
      <c r="K9" s="37" t="s">
        <v>5</v>
      </c>
      <c r="L9" s="37" t="s">
        <v>6</v>
      </c>
      <c r="M9" s="23" t="s">
        <v>7</v>
      </c>
    </row>
    <row r="10" spans="1:13" s="6" customFormat="1" ht="12.75" x14ac:dyDescent="0.2">
      <c r="A10" s="4" t="s">
        <v>8</v>
      </c>
      <c r="B10" s="39">
        <v>2597</v>
      </c>
      <c r="C10" s="40">
        <v>28</v>
      </c>
      <c r="D10" s="5"/>
      <c r="E10" s="5"/>
      <c r="F10" s="4"/>
      <c r="H10" s="4" t="s">
        <v>8</v>
      </c>
      <c r="I10" s="39">
        <v>2597</v>
      </c>
      <c r="J10" s="40">
        <v>28</v>
      </c>
      <c r="K10" s="5"/>
      <c r="L10" s="5"/>
      <c r="M10" s="4"/>
    </row>
    <row r="11" spans="1:13" s="6" customFormat="1" x14ac:dyDescent="0.25">
      <c r="A11" s="7" t="s">
        <v>9</v>
      </c>
      <c r="B11" s="36">
        <v>889.35</v>
      </c>
      <c r="C11" s="22">
        <f>(B11*C10)/B10</f>
        <v>9.5886792452830178</v>
      </c>
      <c r="D11" s="8">
        <v>0</v>
      </c>
      <c r="E11" s="8">
        <f>C11*16.76%</f>
        <v>1.607062641509434</v>
      </c>
      <c r="F11" s="7" t="s">
        <v>10</v>
      </c>
      <c r="H11" s="7" t="s">
        <v>9</v>
      </c>
      <c r="I11" s="36">
        <v>889.35</v>
      </c>
      <c r="J11" s="7">
        <v>10</v>
      </c>
      <c r="K11" s="8">
        <v>8</v>
      </c>
      <c r="L11" s="8">
        <f>J11*16.76%</f>
        <v>1.6760000000000002</v>
      </c>
      <c r="M11" s="7" t="s">
        <v>10</v>
      </c>
    </row>
    <row r="12" spans="1:13" s="6" customFormat="1" x14ac:dyDescent="0.25">
      <c r="A12" s="7" t="s">
        <v>12</v>
      </c>
      <c r="B12" s="36">
        <v>87.96</v>
      </c>
      <c r="C12" s="22">
        <f>(B12*C10)/B10</f>
        <v>0.94835579514824786</v>
      </c>
      <c r="D12" s="8">
        <v>0</v>
      </c>
      <c r="E12" s="8"/>
      <c r="F12" s="7" t="s">
        <v>10</v>
      </c>
      <c r="H12" s="7" t="s">
        <v>12</v>
      </c>
      <c r="I12" s="36">
        <v>87.96</v>
      </c>
      <c r="J12" s="7">
        <v>1</v>
      </c>
      <c r="K12" s="8">
        <v>1</v>
      </c>
      <c r="L12" s="8">
        <v>0</v>
      </c>
      <c r="M12" s="7" t="s">
        <v>10</v>
      </c>
    </row>
    <row r="13" spans="1:13" s="6" customFormat="1" x14ac:dyDescent="0.25">
      <c r="A13" s="7" t="s">
        <v>13</v>
      </c>
      <c r="B13" s="36">
        <v>489.58</v>
      </c>
      <c r="C13" s="22">
        <f>(B13*C10)/B10</f>
        <v>5.2784905660377355</v>
      </c>
      <c r="D13" s="8">
        <v>0</v>
      </c>
      <c r="E13" s="8">
        <v>0</v>
      </c>
      <c r="F13" s="7" t="s">
        <v>10</v>
      </c>
      <c r="H13" s="7" t="s">
        <v>13</v>
      </c>
      <c r="I13" s="36">
        <v>489.58</v>
      </c>
      <c r="J13" s="7">
        <v>5</v>
      </c>
      <c r="K13" s="8">
        <v>4</v>
      </c>
      <c r="L13" s="8">
        <v>1</v>
      </c>
      <c r="M13" s="7" t="s">
        <v>10</v>
      </c>
    </row>
    <row r="14" spans="1:13" s="6" customFormat="1" x14ac:dyDescent="0.25">
      <c r="A14" s="7" t="s">
        <v>41</v>
      </c>
      <c r="B14" s="36">
        <v>34.58</v>
      </c>
      <c r="C14" s="22">
        <f>(B14*C10)/B10</f>
        <v>0.37283018867924528</v>
      </c>
      <c r="D14" s="8"/>
      <c r="E14" s="8"/>
      <c r="F14" s="7"/>
      <c r="H14" s="7"/>
      <c r="I14" s="36"/>
      <c r="J14" s="7"/>
      <c r="K14" s="8"/>
      <c r="L14" s="8"/>
      <c r="M14" s="7"/>
    </row>
    <row r="15" spans="1:13" s="6" customFormat="1" x14ac:dyDescent="0.25">
      <c r="A15" s="7" t="s">
        <v>16</v>
      </c>
      <c r="B15" s="36">
        <v>67.23</v>
      </c>
      <c r="C15" s="22">
        <f>(B15*C10)/B10</f>
        <v>0.72485175202156338</v>
      </c>
      <c r="D15" s="8"/>
      <c r="E15" s="8"/>
      <c r="F15" s="7" t="s">
        <v>17</v>
      </c>
      <c r="H15" s="7" t="s">
        <v>16</v>
      </c>
      <c r="I15" s="36">
        <v>67.23</v>
      </c>
      <c r="J15" s="7">
        <v>1</v>
      </c>
      <c r="K15" s="8">
        <v>1</v>
      </c>
      <c r="L15" s="8">
        <v>0</v>
      </c>
      <c r="M15" s="7" t="s">
        <v>17</v>
      </c>
    </row>
    <row r="16" spans="1:13" s="6" customFormat="1" x14ac:dyDescent="0.25">
      <c r="A16" s="7" t="s">
        <v>18</v>
      </c>
      <c r="B16" s="36">
        <v>140.66999999999999</v>
      </c>
      <c r="C16" s="22">
        <f>(B16*C10)/B10</f>
        <v>1.5166576819407007</v>
      </c>
      <c r="D16" s="8">
        <v>0</v>
      </c>
      <c r="E16" s="8"/>
      <c r="F16" s="7" t="s">
        <v>11</v>
      </c>
      <c r="H16" s="7" t="s">
        <v>18</v>
      </c>
      <c r="I16" s="36">
        <v>140.66999999999999</v>
      </c>
      <c r="J16" s="7">
        <v>1</v>
      </c>
      <c r="K16" s="8">
        <v>1</v>
      </c>
      <c r="L16" s="8">
        <v>0</v>
      </c>
      <c r="M16" s="7" t="s">
        <v>11</v>
      </c>
    </row>
    <row r="17" spans="1:13" s="6" customFormat="1" ht="12.75" x14ac:dyDescent="0.2">
      <c r="A17" s="7" t="s">
        <v>20</v>
      </c>
      <c r="B17" s="8">
        <v>296</v>
      </c>
      <c r="C17" s="22">
        <f>(B17*C10)/B10</f>
        <v>3.1913746630727764</v>
      </c>
      <c r="D17" s="8">
        <v>0</v>
      </c>
      <c r="E17" s="8">
        <v>0</v>
      </c>
      <c r="F17" s="7" t="s">
        <v>11</v>
      </c>
      <c r="H17" s="7" t="s">
        <v>20</v>
      </c>
      <c r="I17" s="8">
        <v>296</v>
      </c>
      <c r="J17" s="7">
        <v>3</v>
      </c>
      <c r="K17" s="8">
        <v>2</v>
      </c>
      <c r="L17" s="8">
        <v>1</v>
      </c>
      <c r="M17" s="7" t="s">
        <v>11</v>
      </c>
    </row>
    <row r="18" spans="1:13" s="6" customFormat="1" ht="12.75" x14ac:dyDescent="0.2">
      <c r="A18" s="7" t="s">
        <v>21</v>
      </c>
      <c r="B18" s="8">
        <f>B10-SUM(B11:B17)</f>
        <v>591.62999999999988</v>
      </c>
      <c r="C18" s="22">
        <f>(B18*C10)/B10</f>
        <v>6.37876010781671</v>
      </c>
      <c r="D18" s="8">
        <v>0</v>
      </c>
      <c r="E18" s="8">
        <v>0</v>
      </c>
      <c r="F18" s="7" t="s">
        <v>10</v>
      </c>
      <c r="H18" s="7" t="s">
        <v>21</v>
      </c>
      <c r="I18" s="8">
        <f>I10-SUM(I11:I17)</f>
        <v>626.20999999999981</v>
      </c>
      <c r="J18" s="7">
        <v>7</v>
      </c>
      <c r="K18" s="8">
        <v>5</v>
      </c>
      <c r="L18" s="8">
        <v>2</v>
      </c>
      <c r="M18" s="7" t="s">
        <v>10</v>
      </c>
    </row>
    <row r="19" spans="1:13" s="6" customFormat="1" ht="12.75" x14ac:dyDescent="0.2">
      <c r="B19" s="9"/>
      <c r="C19" s="57">
        <f>SUM(C11:C18)</f>
        <v>27.999999999999996</v>
      </c>
      <c r="D19" s="10"/>
      <c r="E19" s="10"/>
      <c r="J19" s="10">
        <f>SUM(J11:J18)</f>
        <v>28</v>
      </c>
      <c r="K19" s="10">
        <f>SUM(K11:K18)</f>
        <v>22</v>
      </c>
      <c r="L19" s="10">
        <f>SUM(L11:L18)</f>
        <v>5.6760000000000002</v>
      </c>
    </row>
    <row r="20" spans="1:13" s="6" customFormat="1" x14ac:dyDescent="0.25">
      <c r="A20"/>
      <c r="B20" s="11"/>
      <c r="C20" s="12"/>
      <c r="D20" s="12"/>
      <c r="E20" s="12"/>
      <c r="F20"/>
      <c r="K20" s="41">
        <f>K19/J10</f>
        <v>0.7857142857142857</v>
      </c>
      <c r="L20" s="41">
        <f>L19/J10</f>
        <v>0.20271428571428571</v>
      </c>
    </row>
    <row r="21" spans="1:13" x14ac:dyDescent="0.25">
      <c r="A21" s="4" t="s">
        <v>22</v>
      </c>
      <c r="B21" s="40">
        <v>350</v>
      </c>
      <c r="C21" s="40">
        <v>4</v>
      </c>
      <c r="D21" s="2" t="s">
        <v>5</v>
      </c>
      <c r="E21" s="2" t="s">
        <v>6</v>
      </c>
      <c r="F21" s="4"/>
      <c r="H21" s="4" t="s">
        <v>22</v>
      </c>
      <c r="I21" s="40">
        <v>350</v>
      </c>
      <c r="J21" s="40">
        <v>4</v>
      </c>
      <c r="K21" s="2" t="s">
        <v>5</v>
      </c>
      <c r="L21" s="2" t="s">
        <v>6</v>
      </c>
      <c r="M21" s="4"/>
    </row>
    <row r="22" spans="1:13" x14ac:dyDescent="0.25">
      <c r="A22" s="7" t="s">
        <v>19</v>
      </c>
      <c r="B22" s="8">
        <v>160</v>
      </c>
      <c r="C22" s="8">
        <f>(B22*C21)/B21</f>
        <v>1.8285714285714285</v>
      </c>
      <c r="D22" s="8">
        <v>2</v>
      </c>
      <c r="E22" s="8">
        <v>0</v>
      </c>
      <c r="F22" s="7" t="s">
        <v>10</v>
      </c>
      <c r="H22" s="7" t="s">
        <v>19</v>
      </c>
      <c r="I22" s="8">
        <v>160</v>
      </c>
      <c r="J22" s="8">
        <f>(I22*J21)/I21</f>
        <v>1.8285714285714285</v>
      </c>
      <c r="K22" s="8">
        <v>2</v>
      </c>
      <c r="L22" s="8">
        <v>0</v>
      </c>
      <c r="M22" s="7" t="s">
        <v>10</v>
      </c>
    </row>
    <row r="23" spans="1:13" x14ac:dyDescent="0.25">
      <c r="A23" s="7" t="s">
        <v>20</v>
      </c>
      <c r="B23" s="8">
        <v>122</v>
      </c>
      <c r="C23" s="8">
        <f>(B23*C21)/B21</f>
        <v>1.3942857142857144</v>
      </c>
      <c r="D23" s="8">
        <v>1</v>
      </c>
      <c r="E23" s="8">
        <v>0</v>
      </c>
      <c r="F23" s="7" t="s">
        <v>11</v>
      </c>
      <c r="H23" s="7" t="s">
        <v>20</v>
      </c>
      <c r="I23" s="8">
        <v>122</v>
      </c>
      <c r="J23" s="8">
        <f>(I23*J21)/I21</f>
        <v>1.3942857142857144</v>
      </c>
      <c r="K23" s="8">
        <v>1</v>
      </c>
      <c r="L23" s="8">
        <v>0</v>
      </c>
      <c r="M23" s="7" t="s">
        <v>11</v>
      </c>
    </row>
    <row r="24" spans="1:13" x14ac:dyDescent="0.25">
      <c r="A24" s="7" t="s">
        <v>23</v>
      </c>
      <c r="B24" s="8">
        <v>68</v>
      </c>
      <c r="C24" s="8">
        <f>(B24*C21)/B21</f>
        <v>0.77714285714285714</v>
      </c>
      <c r="D24" s="8">
        <v>1</v>
      </c>
      <c r="E24" s="8">
        <v>0</v>
      </c>
      <c r="F24" s="7" t="s">
        <v>10</v>
      </c>
      <c r="H24" s="7" t="s">
        <v>23</v>
      </c>
      <c r="I24" s="8">
        <v>68</v>
      </c>
      <c r="J24" s="8">
        <f>(I24*J21)/I21</f>
        <v>0.77714285714285714</v>
      </c>
      <c r="K24" s="8">
        <v>1</v>
      </c>
      <c r="L24" s="8">
        <v>0</v>
      </c>
      <c r="M24" s="7" t="s">
        <v>10</v>
      </c>
    </row>
    <row r="25" spans="1:13" x14ac:dyDescent="0.25">
      <c r="A25" s="12"/>
      <c r="B25" s="14"/>
      <c r="C25" s="10">
        <f>SUM(C22:C24)</f>
        <v>4</v>
      </c>
      <c r="D25" s="15"/>
      <c r="E25" s="14"/>
      <c r="F25" s="16"/>
      <c r="J25" s="42">
        <f>SUM(J22:J24)</f>
        <v>4</v>
      </c>
      <c r="K25" s="42">
        <f>SUM(K22:K24)</f>
        <v>4</v>
      </c>
      <c r="L25" s="42">
        <f>SUM(L22:L24)</f>
        <v>0</v>
      </c>
    </row>
    <row r="26" spans="1:13" x14ac:dyDescent="0.25">
      <c r="A26" s="12"/>
      <c r="B26" s="14"/>
      <c r="C26" s="14"/>
      <c r="D26" s="14"/>
      <c r="E26" s="14"/>
      <c r="F26" s="16"/>
      <c r="K26" s="49">
        <f>K25/J21</f>
        <v>1</v>
      </c>
      <c r="L26" s="49">
        <f>L25/J21</f>
        <v>0</v>
      </c>
    </row>
    <row r="27" spans="1:13" x14ac:dyDescent="0.25">
      <c r="A27" s="4" t="s">
        <v>24</v>
      </c>
      <c r="B27" s="40">
        <v>1361</v>
      </c>
      <c r="C27" s="39">
        <v>14</v>
      </c>
      <c r="D27" s="2" t="s">
        <v>5</v>
      </c>
      <c r="E27" s="2" t="s">
        <v>6</v>
      </c>
      <c r="F27" s="4"/>
      <c r="H27" s="4" t="s">
        <v>24</v>
      </c>
      <c r="I27" s="40">
        <v>1361</v>
      </c>
      <c r="J27" s="39">
        <v>14</v>
      </c>
      <c r="K27" s="2" t="s">
        <v>5</v>
      </c>
      <c r="L27" s="2" t="s">
        <v>6</v>
      </c>
      <c r="M27" s="4"/>
    </row>
    <row r="28" spans="1:13" x14ac:dyDescent="0.25">
      <c r="A28" s="7" t="s">
        <v>19</v>
      </c>
      <c r="B28" s="8">
        <v>465</v>
      </c>
      <c r="C28" s="22">
        <f>(B28*C27)/B27</f>
        <v>4.783247612049963</v>
      </c>
      <c r="D28" s="8">
        <v>0</v>
      </c>
      <c r="E28" s="8">
        <f>C28*16.76%</f>
        <v>0.80167229977957388</v>
      </c>
      <c r="F28" s="7" t="s">
        <v>10</v>
      </c>
      <c r="H28" s="7" t="s">
        <v>19</v>
      </c>
      <c r="I28" s="8">
        <v>465</v>
      </c>
      <c r="J28" s="8">
        <f>(I28*J27)/I27</f>
        <v>4.783247612049963</v>
      </c>
      <c r="K28" s="8">
        <v>4</v>
      </c>
      <c r="L28" s="8">
        <f>J28*16.76%</f>
        <v>0.80167229977957388</v>
      </c>
      <c r="M28" s="7" t="s">
        <v>10</v>
      </c>
    </row>
    <row r="29" spans="1:13" x14ac:dyDescent="0.25">
      <c r="A29" s="7" t="s">
        <v>25</v>
      </c>
      <c r="B29" s="8">
        <v>152</v>
      </c>
      <c r="C29" s="22">
        <f>(B29*C27)/B27</f>
        <v>1.5635562086700956</v>
      </c>
      <c r="D29" s="8">
        <v>0</v>
      </c>
      <c r="E29" s="8">
        <v>0</v>
      </c>
      <c r="F29" s="7" t="s">
        <v>10</v>
      </c>
      <c r="H29" s="7" t="s">
        <v>25</v>
      </c>
      <c r="I29" s="8">
        <v>152</v>
      </c>
      <c r="J29" s="8">
        <f>(I29*J27)/I27</f>
        <v>1.5635562086700956</v>
      </c>
      <c r="K29" s="8">
        <v>2</v>
      </c>
      <c r="L29" s="8">
        <v>0</v>
      </c>
      <c r="M29" s="7" t="s">
        <v>10</v>
      </c>
    </row>
    <row r="30" spans="1:13" x14ac:dyDescent="0.25">
      <c r="A30" s="7" t="s">
        <v>26</v>
      </c>
      <c r="B30" s="8">
        <v>100</v>
      </c>
      <c r="C30" s="22">
        <f>(B30*C27)/B27</f>
        <v>1.0286554004408524</v>
      </c>
      <c r="D30" s="8">
        <v>0</v>
      </c>
      <c r="E30" s="8"/>
      <c r="F30" s="7" t="s">
        <v>10</v>
      </c>
      <c r="H30" s="7" t="s">
        <v>26</v>
      </c>
      <c r="I30" s="8">
        <v>100</v>
      </c>
      <c r="J30" s="8">
        <f>(I30*J27)/I27</f>
        <v>1.0286554004408524</v>
      </c>
      <c r="K30" s="8">
        <v>1</v>
      </c>
      <c r="L30" s="8">
        <v>0</v>
      </c>
      <c r="M30" s="7" t="s">
        <v>10</v>
      </c>
    </row>
    <row r="31" spans="1:13" x14ac:dyDescent="0.25">
      <c r="A31" s="7" t="s">
        <v>20</v>
      </c>
      <c r="B31" s="8">
        <v>321</v>
      </c>
      <c r="C31" s="22">
        <f>(B31*C27)/B27</f>
        <v>3.3019838354151361</v>
      </c>
      <c r="D31" s="8">
        <v>0</v>
      </c>
      <c r="E31" s="8">
        <v>0</v>
      </c>
      <c r="F31" s="7" t="s">
        <v>11</v>
      </c>
      <c r="H31" s="7" t="s">
        <v>20</v>
      </c>
      <c r="I31" s="8">
        <v>321</v>
      </c>
      <c r="J31" s="8">
        <f>(I31*J27)/I27</f>
        <v>3.3019838354151361</v>
      </c>
      <c r="K31" s="8">
        <v>2</v>
      </c>
      <c r="L31" s="8">
        <v>1</v>
      </c>
      <c r="M31" s="7" t="s">
        <v>11</v>
      </c>
    </row>
    <row r="32" spans="1:13" x14ac:dyDescent="0.25">
      <c r="A32" s="7" t="s">
        <v>23</v>
      </c>
      <c r="B32" s="8">
        <f>B27-B28-B29-B30-B31</f>
        <v>323</v>
      </c>
      <c r="C32" s="22">
        <f>(B32*C27)/B27</f>
        <v>3.3225569434239528</v>
      </c>
      <c r="D32" s="8">
        <v>0</v>
      </c>
      <c r="E32" s="8">
        <v>0</v>
      </c>
      <c r="F32" s="7" t="s">
        <v>10</v>
      </c>
      <c r="H32" s="7" t="s">
        <v>23</v>
      </c>
      <c r="I32" s="8">
        <f>I27-I28-I29-I30-I31</f>
        <v>323</v>
      </c>
      <c r="J32" s="8">
        <f>(I32*J27)/I27</f>
        <v>3.3225569434239528</v>
      </c>
      <c r="K32" s="8">
        <v>2</v>
      </c>
      <c r="L32" s="8">
        <v>1</v>
      </c>
      <c r="M32" s="7" t="s">
        <v>10</v>
      </c>
    </row>
    <row r="33" spans="1:13" x14ac:dyDescent="0.25">
      <c r="A33" s="12"/>
      <c r="B33" s="15"/>
      <c r="C33" s="57">
        <f>SUM(C28:C32)</f>
        <v>14</v>
      </c>
      <c r="D33" s="15"/>
      <c r="E33" s="15"/>
      <c r="F33" s="12"/>
      <c r="J33" s="42">
        <f>SUM(J28:J32)</f>
        <v>14</v>
      </c>
      <c r="K33" s="42">
        <f>SUM(K28:K32)</f>
        <v>11</v>
      </c>
      <c r="L33" s="42">
        <f>SUM(L28:L32)</f>
        <v>2.801672299779574</v>
      </c>
    </row>
    <row r="34" spans="1:13" ht="13.5" customHeight="1" x14ac:dyDescent="0.25">
      <c r="A34" s="12"/>
      <c r="B34" s="17"/>
      <c r="C34" s="16"/>
      <c r="D34" s="15"/>
      <c r="E34" s="15"/>
      <c r="F34" s="16"/>
      <c r="K34" s="49">
        <f>K33/J27</f>
        <v>0.7857142857142857</v>
      </c>
      <c r="L34" s="49">
        <f>L33/J27</f>
        <v>0.20011944998425529</v>
      </c>
    </row>
    <row r="35" spans="1:13" ht="18" customHeight="1" x14ac:dyDescent="0.25">
      <c r="A35" s="4" t="s">
        <v>27</v>
      </c>
      <c r="B35" s="40">
        <v>2696</v>
      </c>
      <c r="C35" s="40">
        <v>29</v>
      </c>
      <c r="D35" s="5"/>
      <c r="E35" s="5"/>
      <c r="F35" s="13"/>
      <c r="H35" s="4" t="s">
        <v>27</v>
      </c>
      <c r="I35" s="40">
        <v>2696</v>
      </c>
      <c r="J35" s="40">
        <v>29</v>
      </c>
      <c r="K35" s="5"/>
      <c r="L35" s="5"/>
      <c r="M35" s="13"/>
    </row>
    <row r="36" spans="1:13" x14ac:dyDescent="0.25">
      <c r="A36" s="7" t="s">
        <v>9</v>
      </c>
      <c r="B36" s="8">
        <v>567</v>
      </c>
      <c r="C36" s="22">
        <f>(B36*C35)/B35</f>
        <v>6.099035608308605</v>
      </c>
      <c r="D36" s="8">
        <v>0</v>
      </c>
      <c r="E36" s="8">
        <f>C36*16.76%</f>
        <v>1.0221983679525224</v>
      </c>
      <c r="F36" s="7" t="s">
        <v>10</v>
      </c>
      <c r="H36" s="7" t="s">
        <v>9</v>
      </c>
      <c r="I36" s="8">
        <v>567</v>
      </c>
      <c r="J36" s="8">
        <f>(I36*J35)/I35</f>
        <v>6.099035608308605</v>
      </c>
      <c r="K36" s="8">
        <v>5</v>
      </c>
      <c r="L36" s="8">
        <v>1</v>
      </c>
      <c r="M36" s="7" t="s">
        <v>10</v>
      </c>
    </row>
    <row r="37" spans="1:13" x14ac:dyDescent="0.25">
      <c r="A37" s="7" t="s">
        <v>13</v>
      </c>
      <c r="B37" s="8">
        <v>288</v>
      </c>
      <c r="C37" s="22">
        <f>(B37*C35)/B35</f>
        <v>3.0979228486646884</v>
      </c>
      <c r="D37" s="8">
        <v>0</v>
      </c>
      <c r="E37" s="8">
        <v>0</v>
      </c>
      <c r="F37" s="7" t="s">
        <v>10</v>
      </c>
      <c r="H37" s="7" t="s">
        <v>13</v>
      </c>
      <c r="I37" s="8">
        <v>288</v>
      </c>
      <c r="J37" s="8">
        <f>(I37*J35)/I35</f>
        <v>3.0979228486646884</v>
      </c>
      <c r="K37" s="8">
        <v>2</v>
      </c>
      <c r="L37" s="8">
        <v>1</v>
      </c>
      <c r="M37" s="7" t="s">
        <v>10</v>
      </c>
    </row>
    <row r="38" spans="1:13" x14ac:dyDescent="0.25">
      <c r="A38" s="7" t="s">
        <v>19</v>
      </c>
      <c r="B38" s="8">
        <v>109</v>
      </c>
      <c r="C38" s="22">
        <f>(B38*C35)/B35</f>
        <v>1.1724777448071217</v>
      </c>
      <c r="D38" s="8">
        <v>0</v>
      </c>
      <c r="E38" s="8"/>
      <c r="F38" s="7" t="s">
        <v>10</v>
      </c>
      <c r="H38" s="7" t="s">
        <v>19</v>
      </c>
      <c r="I38" s="8">
        <v>109</v>
      </c>
      <c r="J38" s="8">
        <f>(I38*J35)/I35</f>
        <v>1.1724777448071217</v>
      </c>
      <c r="K38" s="8">
        <v>1</v>
      </c>
      <c r="L38" s="8">
        <v>0</v>
      </c>
      <c r="M38" s="7" t="s">
        <v>10</v>
      </c>
    </row>
    <row r="39" spans="1:13" x14ac:dyDescent="0.25">
      <c r="A39" s="7" t="s">
        <v>28</v>
      </c>
      <c r="B39" s="8">
        <v>115</v>
      </c>
      <c r="C39" s="22">
        <f>(B39*C35)/B35</f>
        <v>1.2370178041543027</v>
      </c>
      <c r="D39" s="8">
        <v>0</v>
      </c>
      <c r="E39" s="8"/>
      <c r="F39" s="7" t="s">
        <v>11</v>
      </c>
      <c r="H39" s="7" t="s">
        <v>28</v>
      </c>
      <c r="I39" s="8">
        <v>115</v>
      </c>
      <c r="J39" s="8">
        <f>(I39*J35)/I35</f>
        <v>1.2370178041543027</v>
      </c>
      <c r="K39" s="8">
        <v>1</v>
      </c>
      <c r="L39" s="8">
        <v>0</v>
      </c>
      <c r="M39" s="7" t="s">
        <v>11</v>
      </c>
    </row>
    <row r="40" spans="1:13" x14ac:dyDescent="0.25">
      <c r="A40" s="7" t="s">
        <v>20</v>
      </c>
      <c r="B40" s="8">
        <v>451</v>
      </c>
      <c r="C40" s="22">
        <f>(B40*C35)/B35</f>
        <v>4.8512611275964392</v>
      </c>
      <c r="D40" s="8">
        <v>0</v>
      </c>
      <c r="E40" s="8">
        <v>0</v>
      </c>
      <c r="F40" s="7" t="s">
        <v>11</v>
      </c>
      <c r="H40" s="7" t="s">
        <v>20</v>
      </c>
      <c r="I40" s="8">
        <v>451</v>
      </c>
      <c r="J40" s="8">
        <f>(I40*J35)/I35</f>
        <v>4.8512611275964392</v>
      </c>
      <c r="K40" s="8">
        <v>4</v>
      </c>
      <c r="L40" s="8">
        <v>1</v>
      </c>
      <c r="M40" s="7" t="s">
        <v>11</v>
      </c>
    </row>
    <row r="41" spans="1:13" x14ac:dyDescent="0.25">
      <c r="A41" s="7" t="s">
        <v>23</v>
      </c>
      <c r="B41" s="8">
        <f>B35-B36-B37-B38-B39-B40</f>
        <v>1166</v>
      </c>
      <c r="C41" s="22">
        <f>(B41*C35)/B35</f>
        <v>12.542284866468842</v>
      </c>
      <c r="D41" s="8">
        <v>0</v>
      </c>
      <c r="E41" s="8">
        <v>0</v>
      </c>
      <c r="F41" s="7" t="s">
        <v>10</v>
      </c>
      <c r="H41" s="7" t="s">
        <v>23</v>
      </c>
      <c r="I41" s="8">
        <f>I35-I36-I37-I38-I39-I40</f>
        <v>1166</v>
      </c>
      <c r="J41" s="8">
        <f>(I41*J35)/I35</f>
        <v>12.542284866468842</v>
      </c>
      <c r="K41" s="8">
        <v>10</v>
      </c>
      <c r="L41" s="8">
        <v>3</v>
      </c>
      <c r="M41" s="7" t="s">
        <v>10</v>
      </c>
    </row>
    <row r="42" spans="1:13" x14ac:dyDescent="0.25">
      <c r="A42" s="12"/>
      <c r="B42" s="11"/>
      <c r="C42" s="58">
        <f>SUM(C36:C41)</f>
        <v>29</v>
      </c>
      <c r="D42" s="11"/>
      <c r="E42" s="11"/>
      <c r="J42" s="42">
        <f>SUM(J36:J41)</f>
        <v>29</v>
      </c>
      <c r="K42" s="42">
        <f>SUM(K36:K41)</f>
        <v>23</v>
      </c>
      <c r="L42" s="42">
        <f>SUM(L36:L41)</f>
        <v>6</v>
      </c>
    </row>
    <row r="43" spans="1:13" x14ac:dyDescent="0.25">
      <c r="A43" s="6"/>
      <c r="B43" s="9"/>
      <c r="K43" s="49">
        <f>K42/J35</f>
        <v>0.7931034482758621</v>
      </c>
      <c r="L43" s="49">
        <f>L42/J35</f>
        <v>0.20689655172413793</v>
      </c>
    </row>
    <row r="44" spans="1:13" x14ac:dyDescent="0.25">
      <c r="A44" s="4" t="s">
        <v>29</v>
      </c>
      <c r="B44" s="40">
        <v>1242</v>
      </c>
      <c r="C44" s="40">
        <v>13</v>
      </c>
      <c r="D44" s="2" t="s">
        <v>5</v>
      </c>
      <c r="E44" s="2" t="s">
        <v>6</v>
      </c>
      <c r="F44" s="13"/>
      <c r="H44" s="4" t="s">
        <v>29</v>
      </c>
      <c r="I44" s="40">
        <v>1242</v>
      </c>
      <c r="J44" s="40">
        <v>13</v>
      </c>
      <c r="K44" s="2" t="s">
        <v>5</v>
      </c>
      <c r="L44" s="2" t="s">
        <v>6</v>
      </c>
      <c r="M44" s="13"/>
    </row>
    <row r="45" spans="1:13" x14ac:dyDescent="0.25">
      <c r="A45" s="7" t="s">
        <v>19</v>
      </c>
      <c r="B45" s="8">
        <v>307</v>
      </c>
      <c r="C45" s="22">
        <f>(B45*C44)/B44</f>
        <v>3.213365539452496</v>
      </c>
      <c r="D45" s="8">
        <v>0</v>
      </c>
      <c r="E45" s="8">
        <v>0</v>
      </c>
      <c r="F45" s="7" t="s">
        <v>10</v>
      </c>
      <c r="H45" s="7" t="s">
        <v>19</v>
      </c>
      <c r="I45" s="8">
        <v>307</v>
      </c>
      <c r="J45" s="8">
        <f>(I45*J44)/I44</f>
        <v>3.213365539452496</v>
      </c>
      <c r="K45" s="8">
        <v>2</v>
      </c>
      <c r="L45" s="8">
        <v>1</v>
      </c>
      <c r="M45" s="7" t="s">
        <v>10</v>
      </c>
    </row>
    <row r="46" spans="1:13" x14ac:dyDescent="0.25">
      <c r="A46" s="7" t="s">
        <v>25</v>
      </c>
      <c r="B46" s="18">
        <v>88</v>
      </c>
      <c r="C46" s="22">
        <f>(B46*C44)/B44</f>
        <v>0.92109500805152977</v>
      </c>
      <c r="D46" s="18">
        <v>0</v>
      </c>
      <c r="E46" s="18"/>
      <c r="F46" s="7" t="s">
        <v>10</v>
      </c>
      <c r="H46" s="7" t="s">
        <v>25</v>
      </c>
      <c r="I46" s="18">
        <v>88</v>
      </c>
      <c r="J46" s="8">
        <f>(I46*J44)/I44</f>
        <v>0.92109500805152977</v>
      </c>
      <c r="K46" s="18">
        <v>1</v>
      </c>
      <c r="L46" s="18">
        <v>0</v>
      </c>
      <c r="M46" s="7" t="s">
        <v>10</v>
      </c>
    </row>
    <row r="47" spans="1:13" x14ac:dyDescent="0.25">
      <c r="A47" s="7" t="s">
        <v>30</v>
      </c>
      <c r="B47" s="18">
        <v>44</v>
      </c>
      <c r="C47" s="22">
        <f>(B47*C44)/B44</f>
        <v>0.46054750402576489</v>
      </c>
      <c r="D47" s="18"/>
      <c r="E47" s="18"/>
      <c r="F47" s="7" t="s">
        <v>14</v>
      </c>
      <c r="H47" s="7" t="s">
        <v>30</v>
      </c>
      <c r="I47" s="18"/>
      <c r="J47" s="8"/>
      <c r="K47" s="18"/>
      <c r="L47" s="18"/>
      <c r="M47" s="7" t="s">
        <v>14</v>
      </c>
    </row>
    <row r="48" spans="1:13" x14ac:dyDescent="0.25">
      <c r="A48" s="7" t="s">
        <v>20</v>
      </c>
      <c r="B48" s="8">
        <v>453</v>
      </c>
      <c r="C48" s="22">
        <f>(B48*C44)/B44</f>
        <v>4.7415458937198069</v>
      </c>
      <c r="D48" s="8">
        <v>0</v>
      </c>
      <c r="E48" s="8">
        <v>0</v>
      </c>
      <c r="F48" s="7" t="s">
        <v>11</v>
      </c>
      <c r="H48" s="7" t="s">
        <v>20</v>
      </c>
      <c r="I48" s="8">
        <v>453</v>
      </c>
      <c r="J48" s="8">
        <f>(I48*J44)/I44</f>
        <v>4.7415458937198069</v>
      </c>
      <c r="K48" s="8">
        <v>4</v>
      </c>
      <c r="L48" s="8">
        <v>1</v>
      </c>
      <c r="M48" s="7" t="s">
        <v>11</v>
      </c>
    </row>
    <row r="49" spans="1:13" x14ac:dyDescent="0.25">
      <c r="A49" s="7" t="s">
        <v>23</v>
      </c>
      <c r="B49" s="8">
        <f>B44-B45-B46-B47-B48</f>
        <v>350</v>
      </c>
      <c r="C49" s="22">
        <f>(B49*C44)/B44</f>
        <v>3.6634460547504024</v>
      </c>
      <c r="D49" s="8">
        <v>0</v>
      </c>
      <c r="E49" s="8">
        <v>0</v>
      </c>
      <c r="F49" s="7" t="s">
        <v>10</v>
      </c>
      <c r="H49" s="7" t="s">
        <v>23</v>
      </c>
      <c r="I49" s="8">
        <f>I44-I45-I46-I47-I48</f>
        <v>394</v>
      </c>
      <c r="J49" s="8">
        <f>(I49*J44)/I44</f>
        <v>4.1239935587761671</v>
      </c>
      <c r="K49" s="8">
        <v>3</v>
      </c>
      <c r="L49" s="8">
        <v>1</v>
      </c>
      <c r="M49" s="7" t="s">
        <v>10</v>
      </c>
    </row>
    <row r="50" spans="1:13" x14ac:dyDescent="0.25">
      <c r="A50" s="12"/>
      <c r="B50" s="14"/>
      <c r="C50" s="10">
        <f>SUM(C45:C49)</f>
        <v>13</v>
      </c>
      <c r="D50" s="15"/>
      <c r="E50" s="15"/>
      <c r="F50" s="16"/>
      <c r="J50" s="42">
        <f>SUM(J45:J49)</f>
        <v>13</v>
      </c>
      <c r="K50" s="42">
        <f>SUM(K45:K49)</f>
        <v>10</v>
      </c>
      <c r="L50" s="42">
        <f>SUM(L45:L49)</f>
        <v>3</v>
      </c>
    </row>
    <row r="51" spans="1:13" x14ac:dyDescent="0.25">
      <c r="A51" s="12"/>
      <c r="B51" s="20"/>
      <c r="C51" s="15"/>
      <c r="D51" s="15"/>
      <c r="E51" s="15"/>
      <c r="K51" s="49">
        <f>K50/J44</f>
        <v>0.76923076923076927</v>
      </c>
      <c r="L51" s="49">
        <f>L50/J44</f>
        <v>0.23076923076923078</v>
      </c>
    </row>
    <row r="52" spans="1:13" x14ac:dyDescent="0.25">
      <c r="A52" s="4" t="s">
        <v>31</v>
      </c>
      <c r="B52" s="40">
        <v>149</v>
      </c>
      <c r="C52" s="39">
        <v>2</v>
      </c>
      <c r="D52" s="2" t="s">
        <v>5</v>
      </c>
      <c r="E52" s="2" t="s">
        <v>6</v>
      </c>
      <c r="F52" s="19"/>
      <c r="H52" s="4" t="s">
        <v>31</v>
      </c>
      <c r="I52" s="40">
        <v>149</v>
      </c>
      <c r="J52" s="39">
        <v>2</v>
      </c>
      <c r="K52" s="2" t="s">
        <v>5</v>
      </c>
      <c r="L52" s="2" t="s">
        <v>6</v>
      </c>
      <c r="M52" s="19"/>
    </row>
    <row r="53" spans="1:13" x14ac:dyDescent="0.25">
      <c r="A53" s="7" t="s">
        <v>32</v>
      </c>
      <c r="B53" s="18">
        <v>44</v>
      </c>
      <c r="C53" s="18">
        <f>(B53*C52)/B52</f>
        <v>0.59060402684563762</v>
      </c>
      <c r="D53" s="18"/>
      <c r="E53" s="18"/>
      <c r="F53" s="7" t="s">
        <v>17</v>
      </c>
      <c r="H53" s="7" t="s">
        <v>32</v>
      </c>
      <c r="I53" s="18">
        <v>44</v>
      </c>
      <c r="J53" s="18">
        <f>(I53*J52)/I52</f>
        <v>0.59060402684563762</v>
      </c>
      <c r="K53" s="18">
        <v>1</v>
      </c>
      <c r="L53" s="18">
        <v>0</v>
      </c>
      <c r="M53" s="7" t="s">
        <v>17</v>
      </c>
    </row>
    <row r="54" spans="1:13" x14ac:dyDescent="0.25">
      <c r="A54" s="7" t="s">
        <v>20</v>
      </c>
      <c r="B54" s="18">
        <v>13</v>
      </c>
      <c r="C54" s="18">
        <f>(B54*C52)/B52</f>
        <v>0.17449664429530201</v>
      </c>
      <c r="D54" s="18"/>
      <c r="E54" s="18"/>
      <c r="F54" s="7" t="s">
        <v>14</v>
      </c>
      <c r="H54" s="7" t="s">
        <v>20</v>
      </c>
      <c r="I54" s="18">
        <v>0</v>
      </c>
      <c r="J54" s="18">
        <f>(I54*J52)/I52</f>
        <v>0</v>
      </c>
      <c r="K54" s="18"/>
      <c r="L54" s="18"/>
      <c r="M54" s="7" t="s">
        <v>14</v>
      </c>
    </row>
    <row r="55" spans="1:13" x14ac:dyDescent="0.25">
      <c r="A55" s="7" t="s">
        <v>23</v>
      </c>
      <c r="B55" s="18">
        <f>B52-B53-B54</f>
        <v>92</v>
      </c>
      <c r="C55" s="18">
        <f>(B55*C52)/B52</f>
        <v>1.2348993288590604</v>
      </c>
      <c r="D55" s="18">
        <v>0</v>
      </c>
      <c r="E55" s="18"/>
      <c r="F55" s="7" t="s">
        <v>10</v>
      </c>
      <c r="H55" s="7" t="s">
        <v>23</v>
      </c>
      <c r="I55" s="18">
        <f>I52-I53-I54</f>
        <v>105</v>
      </c>
      <c r="J55" s="18">
        <f>(I55*J52)/I52</f>
        <v>1.4093959731543624</v>
      </c>
      <c r="K55" s="18">
        <v>1</v>
      </c>
      <c r="L55" s="18">
        <v>0</v>
      </c>
      <c r="M55" s="7" t="s">
        <v>10</v>
      </c>
    </row>
    <row r="56" spans="1:13" x14ac:dyDescent="0.25">
      <c r="A56" s="12"/>
      <c r="B56" s="17"/>
      <c r="C56" s="10">
        <f>SUM(C53:C55)</f>
        <v>2</v>
      </c>
      <c r="D56" s="14"/>
      <c r="E56" s="14"/>
      <c r="F56" s="16"/>
      <c r="J56" s="42">
        <f>SUM(J53:J55)</f>
        <v>2</v>
      </c>
      <c r="K56" s="42">
        <f>SUM(K53:K55)</f>
        <v>2</v>
      </c>
      <c r="L56" s="42">
        <f>SUM(L53:L55)</f>
        <v>0</v>
      </c>
    </row>
    <row r="57" spans="1:13" x14ac:dyDescent="0.25">
      <c r="A57" s="12"/>
      <c r="B57" s="16"/>
      <c r="C57" s="16"/>
      <c r="D57" s="16"/>
      <c r="E57" s="16"/>
      <c r="F57" s="16"/>
      <c r="K57" s="49">
        <f>K56/J52</f>
        <v>1</v>
      </c>
      <c r="L57" s="49">
        <f>L56/J52</f>
        <v>0</v>
      </c>
    </row>
    <row r="58" spans="1:13" x14ac:dyDescent="0.25">
      <c r="A58" s="4" t="s">
        <v>33</v>
      </c>
      <c r="B58" s="40">
        <v>40</v>
      </c>
      <c r="C58" s="39">
        <v>0</v>
      </c>
      <c r="D58" s="2" t="s">
        <v>5</v>
      </c>
      <c r="E58" s="2" t="s">
        <v>6</v>
      </c>
      <c r="F58" s="13"/>
    </row>
    <row r="59" spans="1:13" x14ac:dyDescent="0.25">
      <c r="A59" s="7" t="s">
        <v>20</v>
      </c>
      <c r="B59" s="21"/>
      <c r="C59" s="8"/>
      <c r="D59" s="8"/>
      <c r="E59" s="8"/>
      <c r="F59" s="7" t="s">
        <v>14</v>
      </c>
    </row>
    <row r="60" spans="1:13" x14ac:dyDescent="0.25">
      <c r="A60" s="7" t="s">
        <v>23</v>
      </c>
      <c r="B60" s="7">
        <f>B58</f>
        <v>40</v>
      </c>
      <c r="C60" s="7">
        <f>C58*B60/B58</f>
        <v>0</v>
      </c>
      <c r="D60" s="7"/>
      <c r="E60" s="7"/>
      <c r="F60" s="7" t="s">
        <v>11</v>
      </c>
    </row>
    <row r="61" spans="1:13" x14ac:dyDescent="0.25">
      <c r="A61" s="12"/>
      <c r="B61" s="12"/>
      <c r="C61" s="12"/>
      <c r="D61" s="12"/>
      <c r="E61" s="12"/>
      <c r="F61" s="12"/>
    </row>
    <row r="62" spans="1:13" x14ac:dyDescent="0.25">
      <c r="A62" s="12"/>
      <c r="B62" s="12"/>
      <c r="C62" s="12"/>
      <c r="D62" s="12"/>
      <c r="E62" s="12"/>
      <c r="F62" s="12"/>
    </row>
    <row r="63" spans="1:13" x14ac:dyDescent="0.25">
      <c r="A63" s="4" t="s">
        <v>34</v>
      </c>
      <c r="B63" s="40">
        <v>1715</v>
      </c>
      <c r="C63" s="40">
        <v>18</v>
      </c>
      <c r="D63" s="38" t="s">
        <v>5</v>
      </c>
      <c r="E63" s="38" t="s">
        <v>6</v>
      </c>
      <c r="F63" s="13"/>
      <c r="H63" s="4" t="s">
        <v>34</v>
      </c>
      <c r="I63" s="40">
        <v>1715</v>
      </c>
      <c r="J63" s="40">
        <v>18</v>
      </c>
      <c r="K63" s="38" t="s">
        <v>5</v>
      </c>
      <c r="L63" s="38" t="s">
        <v>6</v>
      </c>
      <c r="M63" s="13"/>
    </row>
    <row r="64" spans="1:13" ht="15.75" customHeight="1" x14ac:dyDescent="0.25">
      <c r="A64" s="7" t="s">
        <v>19</v>
      </c>
      <c r="B64" s="8">
        <f>101.56+8.58+4.75</f>
        <v>114.89</v>
      </c>
      <c r="C64" s="18">
        <f>(B64*C63)/B63</f>
        <v>1.2058425655976677</v>
      </c>
      <c r="D64" s="8">
        <v>0</v>
      </c>
      <c r="E64" s="8"/>
      <c r="F64" s="7" t="s">
        <v>10</v>
      </c>
      <c r="H64" s="7" t="s">
        <v>19</v>
      </c>
      <c r="I64" s="8">
        <f>101.56+8.58+4.75</f>
        <v>114.89</v>
      </c>
      <c r="J64" s="18">
        <v>1</v>
      </c>
      <c r="K64" s="8">
        <v>1</v>
      </c>
      <c r="L64" s="8">
        <v>0</v>
      </c>
      <c r="M64" s="7" t="s">
        <v>10</v>
      </c>
    </row>
    <row r="65" spans="1:14" x14ac:dyDescent="0.25">
      <c r="A65" s="7" t="s">
        <v>35</v>
      </c>
      <c r="B65" s="8">
        <v>123.06</v>
      </c>
      <c r="C65" s="18">
        <f>(B65*C63)/B63</f>
        <v>1.2915918367346939</v>
      </c>
      <c r="D65" s="8">
        <v>0</v>
      </c>
      <c r="E65" s="8"/>
      <c r="F65" s="7" t="s">
        <v>10</v>
      </c>
      <c r="H65" s="7" t="s">
        <v>35</v>
      </c>
      <c r="I65" s="8">
        <v>123.06</v>
      </c>
      <c r="J65" s="18">
        <v>1</v>
      </c>
      <c r="K65" s="8">
        <v>1</v>
      </c>
      <c r="L65" s="8">
        <v>0</v>
      </c>
      <c r="M65" s="7" t="s">
        <v>10</v>
      </c>
    </row>
    <row r="66" spans="1:14" x14ac:dyDescent="0.25">
      <c r="A66" s="7" t="s">
        <v>417</v>
      </c>
      <c r="B66" s="8">
        <v>31.69</v>
      </c>
      <c r="C66" s="18">
        <f>(B66*C63)/B63</f>
        <v>0.33260641399416913</v>
      </c>
      <c r="D66" s="8"/>
      <c r="E66" s="8"/>
      <c r="F66" s="7" t="s">
        <v>14</v>
      </c>
      <c r="H66" s="7" t="s">
        <v>15</v>
      </c>
      <c r="I66" s="8">
        <v>153</v>
      </c>
      <c r="J66" s="18">
        <v>2</v>
      </c>
      <c r="K66" s="8">
        <v>1</v>
      </c>
      <c r="L66" s="8">
        <v>0</v>
      </c>
      <c r="M66" s="7" t="s">
        <v>11</v>
      </c>
      <c r="N66" s="6"/>
    </row>
    <row r="67" spans="1:14" s="6" customFormat="1" x14ac:dyDescent="0.25">
      <c r="A67" s="7" t="s">
        <v>15</v>
      </c>
      <c r="B67" s="8">
        <v>153</v>
      </c>
      <c r="C67" s="18">
        <f>(B67*C63)/B63</f>
        <v>1.6058309037900875</v>
      </c>
      <c r="D67" s="8">
        <v>0</v>
      </c>
      <c r="E67" s="8"/>
      <c r="F67" s="7" t="s">
        <v>11</v>
      </c>
      <c r="H67" s="7" t="s">
        <v>37</v>
      </c>
      <c r="I67" s="8">
        <v>54.25</v>
      </c>
      <c r="J67" s="18">
        <v>1</v>
      </c>
      <c r="K67" s="8">
        <v>1</v>
      </c>
      <c r="L67" s="8">
        <v>0</v>
      </c>
      <c r="M67" s="7" t="s">
        <v>14</v>
      </c>
      <c r="N67"/>
    </row>
    <row r="68" spans="1:14" x14ac:dyDescent="0.25">
      <c r="A68" s="7" t="s">
        <v>37</v>
      </c>
      <c r="B68" s="8">
        <v>54.25</v>
      </c>
      <c r="C68" s="18">
        <f>(B68*C63)/B63</f>
        <v>0.56938775510204087</v>
      </c>
      <c r="D68" s="8"/>
      <c r="E68" s="8"/>
      <c r="F68" s="7" t="s">
        <v>14</v>
      </c>
      <c r="H68" s="7" t="s">
        <v>20</v>
      </c>
      <c r="I68" s="8">
        <f>172</f>
        <v>172</v>
      </c>
      <c r="J68" s="18">
        <v>2</v>
      </c>
      <c r="K68" s="8">
        <v>2</v>
      </c>
      <c r="L68" s="8">
        <v>0</v>
      </c>
      <c r="M68" s="7" t="s">
        <v>11</v>
      </c>
    </row>
    <row r="69" spans="1:14" x14ac:dyDescent="0.25">
      <c r="A69" s="7" t="s">
        <v>20</v>
      </c>
      <c r="B69" s="8">
        <v>172</v>
      </c>
      <c r="C69" s="18">
        <f>(B69*C63)/B63</f>
        <v>1.8052478134110788</v>
      </c>
      <c r="D69" s="8">
        <v>0</v>
      </c>
      <c r="E69" s="8"/>
      <c r="F69" s="7" t="s">
        <v>11</v>
      </c>
      <c r="H69" s="7" t="s">
        <v>23</v>
      </c>
      <c r="I69" s="8">
        <f>I63-I64-I65-I66-I67-I68</f>
        <v>1097.8</v>
      </c>
      <c r="J69" s="18">
        <v>11</v>
      </c>
      <c r="K69" s="8">
        <v>9</v>
      </c>
      <c r="L69" s="8">
        <v>3</v>
      </c>
      <c r="M69" s="7" t="s">
        <v>10</v>
      </c>
    </row>
    <row r="70" spans="1:14" x14ac:dyDescent="0.25">
      <c r="A70" s="7" t="s">
        <v>23</v>
      </c>
      <c r="B70" s="8">
        <f>B63-B64-B65-B66-B67-B68-B69</f>
        <v>1066.1099999999999</v>
      </c>
      <c r="C70" s="18">
        <f>(B70*C63)/B63</f>
        <v>11.189492711370262</v>
      </c>
      <c r="D70" s="8">
        <v>0</v>
      </c>
      <c r="E70" s="8">
        <v>0</v>
      </c>
      <c r="F70" s="7" t="s">
        <v>10</v>
      </c>
      <c r="I70" s="11"/>
      <c r="J70" s="42">
        <f>SUM(J64:J69)</f>
        <v>18</v>
      </c>
      <c r="K70" s="11">
        <f>SUM(K64:K69)</f>
        <v>15</v>
      </c>
      <c r="L70" s="11">
        <f>SUM(L64:L69)</f>
        <v>3</v>
      </c>
    </row>
    <row r="71" spans="1:14" x14ac:dyDescent="0.25">
      <c r="B71" s="11"/>
      <c r="C71" s="42">
        <f>SUM(C64:C70)</f>
        <v>18</v>
      </c>
      <c r="D71" s="11"/>
      <c r="E71" s="11"/>
      <c r="I71" s="11"/>
      <c r="J71" s="11"/>
      <c r="K71" s="49">
        <f>K70/J63</f>
        <v>0.83333333333333337</v>
      </c>
      <c r="L71" s="49">
        <f>L70/J63</f>
        <v>0.16666666666666666</v>
      </c>
    </row>
    <row r="72" spans="1:14" x14ac:dyDescent="0.25">
      <c r="B72" s="11"/>
      <c r="C72" s="11"/>
      <c r="D72" s="11"/>
      <c r="E72" s="11"/>
    </row>
    <row r="73" spans="1:14" x14ac:dyDescent="0.25">
      <c r="A73" s="4" t="s">
        <v>361</v>
      </c>
      <c r="B73" s="39">
        <v>522</v>
      </c>
      <c r="C73" s="39">
        <v>5</v>
      </c>
      <c r="D73" s="2" t="s">
        <v>5</v>
      </c>
      <c r="E73" s="2" t="s">
        <v>6</v>
      </c>
      <c r="F73" s="13"/>
      <c r="H73" s="4" t="s">
        <v>361</v>
      </c>
      <c r="I73" s="39">
        <v>522</v>
      </c>
      <c r="J73" s="39">
        <v>5</v>
      </c>
      <c r="K73" s="2" t="s">
        <v>5</v>
      </c>
      <c r="L73" s="2" t="s">
        <v>6</v>
      </c>
      <c r="M73" s="13"/>
    </row>
    <row r="74" spans="1:14" x14ac:dyDescent="0.25">
      <c r="A74" s="7" t="s">
        <v>19</v>
      </c>
      <c r="B74" s="8"/>
      <c r="C74" s="55">
        <f>(B74*C73)/B73</f>
        <v>0</v>
      </c>
      <c r="D74" s="8">
        <v>0</v>
      </c>
      <c r="E74" s="8"/>
      <c r="F74" s="7" t="s">
        <v>10</v>
      </c>
      <c r="H74" s="7" t="s">
        <v>19</v>
      </c>
      <c r="I74" s="8"/>
      <c r="J74" s="18">
        <f>(I74*J73)/I73</f>
        <v>0</v>
      </c>
      <c r="K74" s="8">
        <v>0</v>
      </c>
      <c r="L74" s="8"/>
      <c r="M74" s="7" t="s">
        <v>10</v>
      </c>
    </row>
    <row r="75" spans="1:14" x14ac:dyDescent="0.25">
      <c r="A75" s="7" t="s">
        <v>36</v>
      </c>
      <c r="B75" s="8">
        <v>176.83</v>
      </c>
      <c r="C75" s="55">
        <f>(B75*C73)/B73</f>
        <v>1.6937739463601533</v>
      </c>
      <c r="D75" s="8"/>
      <c r="E75" s="8"/>
      <c r="F75" s="7" t="s">
        <v>17</v>
      </c>
      <c r="H75" s="7" t="s">
        <v>36</v>
      </c>
      <c r="I75" s="8">
        <v>176.83</v>
      </c>
      <c r="J75" s="18">
        <f>(I75*J73)/I73</f>
        <v>1.6937739463601533</v>
      </c>
      <c r="K75" s="8">
        <v>2</v>
      </c>
      <c r="L75" s="8"/>
      <c r="M75" s="7" t="s">
        <v>17</v>
      </c>
    </row>
    <row r="76" spans="1:14" x14ac:dyDescent="0.25">
      <c r="A76" s="7" t="s">
        <v>39</v>
      </c>
      <c r="B76" s="8"/>
      <c r="C76" s="55">
        <f t="shared" ref="C76" si="0">(B76*C75)/B75</f>
        <v>0</v>
      </c>
      <c r="D76" s="8"/>
      <c r="E76" s="8"/>
      <c r="F76" s="7" t="s">
        <v>14</v>
      </c>
      <c r="H76" s="7" t="s">
        <v>39</v>
      </c>
      <c r="I76" s="8"/>
      <c r="J76" s="18">
        <f t="shared" ref="J76" si="1">(I76*J75)/I75</f>
        <v>0</v>
      </c>
      <c r="K76" s="8"/>
      <c r="L76" s="8"/>
      <c r="M76" s="7" t="s">
        <v>14</v>
      </c>
    </row>
    <row r="77" spans="1:14" x14ac:dyDescent="0.25">
      <c r="A77" s="7" t="s">
        <v>20</v>
      </c>
      <c r="B77" s="8">
        <v>156</v>
      </c>
      <c r="C77" s="55">
        <f>(B77*C73)/B73</f>
        <v>1.4942528735632183</v>
      </c>
      <c r="D77" s="8">
        <v>0</v>
      </c>
      <c r="E77" s="8"/>
      <c r="F77" s="7" t="s">
        <v>10</v>
      </c>
      <c r="H77" s="7" t="s">
        <v>20</v>
      </c>
      <c r="I77" s="8">
        <v>156</v>
      </c>
      <c r="J77" s="18">
        <f>(I77*J73)/I73</f>
        <v>1.4942528735632183</v>
      </c>
      <c r="K77" s="8">
        <v>1</v>
      </c>
      <c r="L77" s="8"/>
      <c r="M77" s="7" t="s">
        <v>10</v>
      </c>
    </row>
    <row r="78" spans="1:14" x14ac:dyDescent="0.25">
      <c r="A78" s="7" t="s">
        <v>23</v>
      </c>
      <c r="B78" s="8">
        <f>B73-B74-B75-B77</f>
        <v>189.16999999999996</v>
      </c>
      <c r="C78" s="55">
        <f>(B78*C73)/B73</f>
        <v>1.8119731800766279</v>
      </c>
      <c r="D78" s="8">
        <v>0</v>
      </c>
      <c r="E78" s="8">
        <v>0</v>
      </c>
      <c r="F78" s="7" t="s">
        <v>10</v>
      </c>
      <c r="H78" s="7" t="s">
        <v>23</v>
      </c>
      <c r="I78" s="8">
        <f>I73-I74-I75-I77</f>
        <v>189.16999999999996</v>
      </c>
      <c r="J78" s="18">
        <f>(I78*J73)/I73</f>
        <v>1.8119731800766279</v>
      </c>
      <c r="K78" s="8">
        <v>2</v>
      </c>
      <c r="L78" s="8">
        <v>0</v>
      </c>
      <c r="M78" s="7" t="s">
        <v>10</v>
      </c>
    </row>
    <row r="79" spans="1:14" x14ac:dyDescent="0.25">
      <c r="C79" s="58">
        <f>SUM(C74:C78)</f>
        <v>5</v>
      </c>
      <c r="D79" s="11"/>
      <c r="E79" s="11"/>
      <c r="J79" s="42">
        <f>SUM(J74:J78)</f>
        <v>5</v>
      </c>
      <c r="K79" s="11">
        <f>SUM(K74:K78)</f>
        <v>5</v>
      </c>
      <c r="L79" s="11">
        <f>SUM(L74:L78)</f>
        <v>0</v>
      </c>
    </row>
    <row r="80" spans="1:14" x14ac:dyDescent="0.25">
      <c r="K80" s="51">
        <f>K79/J73</f>
        <v>1</v>
      </c>
      <c r="L80" s="51">
        <f>L79/J73</f>
        <v>0</v>
      </c>
    </row>
    <row r="82" spans="3:3" x14ac:dyDescent="0.25">
      <c r="C82" s="20">
        <f>C19+C25+C33+C42+C50+C56+C71+C79</f>
        <v>113</v>
      </c>
    </row>
  </sheetData>
  <mergeCells count="4">
    <mergeCell ref="A1:A4"/>
    <mergeCell ref="B2:B3"/>
    <mergeCell ref="A8:F8"/>
    <mergeCell ref="A5:F5"/>
  </mergeCells>
  <phoneticPr fontId="0" type="noConversion"/>
  <pageMargins left="0.7" right="0.7" top="0.75" bottom="0.75" header="0.3" footer="0.3"/>
  <pageSetup paperSize="8" scale="96" fitToHeight="0" orientation="landscape" horizontalDpi="1200" verticalDpi="1200" r:id="rId1"/>
  <rowBreaks count="1" manualBreakCount="1">
    <brk id="43" max="16383" man="1"/>
  </rowBreaks>
  <ignoredErrors>
    <ignoredError sqref="C46 C5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B6540-FC2A-47CC-8E90-DE19AA4373DD}">
  <sheetPr>
    <pageSetUpPr fitToPage="1"/>
  </sheetPr>
  <dimension ref="A1:M151"/>
  <sheetViews>
    <sheetView zoomScaleNormal="100" workbookViewId="0">
      <pane ySplit="9" topLeftCell="A47" activePane="bottomLeft" state="frozen"/>
      <selection pane="bottomLeft" activeCell="H58" sqref="H58:M61"/>
    </sheetView>
  </sheetViews>
  <sheetFormatPr baseColWidth="10" defaultRowHeight="15" x14ac:dyDescent="0.25"/>
  <cols>
    <col min="1" max="1" width="26" customWidth="1"/>
    <col min="2" max="2" width="22.42578125" customWidth="1"/>
    <col min="3" max="3" width="17.7109375" customWidth="1"/>
    <col min="4" max="4" width="3" bestFit="1" customWidth="1"/>
    <col min="5" max="5" width="2.85546875" bestFit="1" customWidth="1"/>
    <col min="6" max="6" width="22" bestFit="1" customWidth="1"/>
    <col min="8" max="8" width="25.85546875" bestFit="1" customWidth="1"/>
    <col min="9" max="9" width="20.140625" bestFit="1" customWidth="1"/>
    <col min="10" max="10" width="16.7109375" bestFit="1" customWidth="1"/>
    <col min="13" max="13" width="22" bestFit="1" customWidth="1"/>
  </cols>
  <sheetData>
    <row r="1" spans="1:13" ht="12.75" customHeight="1" x14ac:dyDescent="0.25">
      <c r="A1" s="60"/>
    </row>
    <row r="2" spans="1:13" ht="12.75" customHeight="1" x14ac:dyDescent="0.25">
      <c r="A2" s="60"/>
      <c r="B2" s="61" t="s">
        <v>0</v>
      </c>
    </row>
    <row r="3" spans="1:13" x14ac:dyDescent="0.25">
      <c r="A3" s="60"/>
      <c r="B3" s="61"/>
    </row>
    <row r="4" spans="1:13" ht="15.75" x14ac:dyDescent="0.25">
      <c r="A4" s="60"/>
      <c r="B4" s="25" t="s">
        <v>40</v>
      </c>
    </row>
    <row r="5" spans="1:13" x14ac:dyDescent="0.25">
      <c r="A5" s="65" t="s">
        <v>1</v>
      </c>
      <c r="B5" s="66"/>
      <c r="C5" s="66"/>
      <c r="D5" s="66"/>
      <c r="E5" s="66"/>
      <c r="F5" s="66"/>
    </row>
    <row r="6" spans="1:13" ht="15.75" x14ac:dyDescent="0.25">
      <c r="A6" s="26"/>
      <c r="F6" s="25"/>
    </row>
    <row r="7" spans="1:13" ht="15.75" thickBot="1" x14ac:dyDescent="0.3"/>
    <row r="8" spans="1:13" s="1" customFormat="1" ht="27.75" customHeight="1" thickBot="1" x14ac:dyDescent="0.3">
      <c r="A8" s="62" t="s">
        <v>421</v>
      </c>
      <c r="B8" s="63"/>
      <c r="C8" s="63"/>
      <c r="D8" s="63"/>
      <c r="E8" s="63"/>
      <c r="F8" s="64"/>
      <c r="H8" s="62" t="s">
        <v>421</v>
      </c>
      <c r="I8" s="63"/>
      <c r="J8" s="63"/>
      <c r="K8" s="63"/>
      <c r="L8" s="63"/>
      <c r="M8" s="64"/>
    </row>
    <row r="9" spans="1:13" s="3" customFormat="1" ht="51" customHeight="1" x14ac:dyDescent="0.25">
      <c r="A9" s="23" t="s">
        <v>2</v>
      </c>
      <c r="B9" s="23" t="s">
        <v>3</v>
      </c>
      <c r="C9" s="24" t="s">
        <v>422</v>
      </c>
      <c r="D9" s="37" t="s">
        <v>5</v>
      </c>
      <c r="E9" s="37" t="s">
        <v>6</v>
      </c>
      <c r="F9" s="23" t="s">
        <v>7</v>
      </c>
      <c r="H9" s="23" t="s">
        <v>2</v>
      </c>
      <c r="I9" s="23" t="s">
        <v>3</v>
      </c>
      <c r="J9" s="24" t="s">
        <v>422</v>
      </c>
      <c r="K9" s="37" t="s">
        <v>5</v>
      </c>
      <c r="L9" s="37" t="s">
        <v>6</v>
      </c>
      <c r="M9" s="23" t="s">
        <v>7</v>
      </c>
    </row>
    <row r="10" spans="1:13" s="6" customFormat="1" ht="12.75" x14ac:dyDescent="0.2">
      <c r="A10" s="4" t="s">
        <v>8</v>
      </c>
      <c r="B10" s="39">
        <v>2597</v>
      </c>
      <c r="C10" s="40">
        <v>34</v>
      </c>
      <c r="D10" s="5"/>
      <c r="E10" s="5"/>
      <c r="F10" s="4"/>
      <c r="H10" s="4" t="s">
        <v>8</v>
      </c>
      <c r="I10" s="39">
        <v>2597</v>
      </c>
      <c r="J10" s="40">
        <v>34</v>
      </c>
      <c r="K10" s="5"/>
      <c r="L10" s="5"/>
      <c r="M10" s="4"/>
    </row>
    <row r="11" spans="1:13" s="6" customFormat="1" x14ac:dyDescent="0.25">
      <c r="A11" s="7" t="s">
        <v>9</v>
      </c>
      <c r="B11" s="36">
        <v>889.35</v>
      </c>
      <c r="C11" s="22">
        <f>(B11*C10)/B10</f>
        <v>11.643396226415096</v>
      </c>
      <c r="D11" s="8">
        <v>0</v>
      </c>
      <c r="E11" s="8">
        <f>C11*16.76%</f>
        <v>1.9514332075471703</v>
      </c>
      <c r="F11" s="7" t="s">
        <v>10</v>
      </c>
      <c r="H11" s="7" t="s">
        <v>9</v>
      </c>
      <c r="I11" s="36">
        <v>889.35</v>
      </c>
      <c r="J11" s="8">
        <f>(I11*J10)/I10</f>
        <v>11.643396226415096</v>
      </c>
      <c r="K11" s="8">
        <v>10</v>
      </c>
      <c r="L11" s="8">
        <f>J11*16.76%</f>
        <v>1.9514332075471703</v>
      </c>
      <c r="M11" s="7" t="s">
        <v>10</v>
      </c>
    </row>
    <row r="12" spans="1:13" s="6" customFormat="1" x14ac:dyDescent="0.25">
      <c r="A12" s="7" t="s">
        <v>12</v>
      </c>
      <c r="B12" s="36">
        <v>87.96</v>
      </c>
      <c r="C12" s="22">
        <f>(B12*C10)/B10</f>
        <v>1.1515748941085868</v>
      </c>
      <c r="D12" s="8">
        <v>0</v>
      </c>
      <c r="E12" s="8"/>
      <c r="F12" s="7" t="s">
        <v>10</v>
      </c>
      <c r="H12" s="7" t="s">
        <v>12</v>
      </c>
      <c r="I12" s="36">
        <v>87.96</v>
      </c>
      <c r="J12" s="8">
        <f>(I12*J10)/I10</f>
        <v>1.1515748941085868</v>
      </c>
      <c r="K12" s="8">
        <v>1</v>
      </c>
      <c r="L12" s="8">
        <v>0</v>
      </c>
      <c r="M12" s="7" t="s">
        <v>10</v>
      </c>
    </row>
    <row r="13" spans="1:13" s="6" customFormat="1" x14ac:dyDescent="0.25">
      <c r="A13" s="7" t="s">
        <v>13</v>
      </c>
      <c r="B13" s="36">
        <v>489.58</v>
      </c>
      <c r="C13" s="22">
        <f>(B13*C10)/B10</f>
        <v>6.409595687331537</v>
      </c>
      <c r="D13" s="8">
        <v>0</v>
      </c>
      <c r="E13" s="8">
        <v>0</v>
      </c>
      <c r="F13" s="7" t="s">
        <v>10</v>
      </c>
      <c r="H13" s="7" t="s">
        <v>13</v>
      </c>
      <c r="I13" s="36">
        <v>489.58</v>
      </c>
      <c r="J13" s="8">
        <f>(I13*J10)/I10</f>
        <v>6.409595687331537</v>
      </c>
      <c r="K13" s="8">
        <v>5</v>
      </c>
      <c r="L13" s="8">
        <v>1</v>
      </c>
      <c r="M13" s="7" t="s">
        <v>10</v>
      </c>
    </row>
    <row r="14" spans="1:13" s="6" customFormat="1" x14ac:dyDescent="0.25">
      <c r="A14" s="7" t="s">
        <v>41</v>
      </c>
      <c r="B14" s="36">
        <v>34.58</v>
      </c>
      <c r="C14" s="22">
        <f>(B14*C10)/B10</f>
        <v>0.45272237196765502</v>
      </c>
      <c r="D14" s="8"/>
      <c r="E14" s="8"/>
      <c r="F14" s="7"/>
      <c r="H14" s="7"/>
      <c r="I14" s="36"/>
      <c r="J14" s="8">
        <f>(I14*J10)/I10</f>
        <v>0</v>
      </c>
      <c r="K14" s="8">
        <v>0</v>
      </c>
      <c r="L14" s="8">
        <v>0</v>
      </c>
      <c r="M14" s="7"/>
    </row>
    <row r="15" spans="1:13" s="6" customFormat="1" x14ac:dyDescent="0.25">
      <c r="A15" s="7" t="s">
        <v>16</v>
      </c>
      <c r="B15" s="36">
        <v>67.23</v>
      </c>
      <c r="C15" s="22">
        <f>(B15*C10)/B10</f>
        <v>0.88017712745475551</v>
      </c>
      <c r="D15" s="8"/>
      <c r="E15" s="8"/>
      <c r="F15" s="7" t="s">
        <v>17</v>
      </c>
      <c r="H15" s="7" t="s">
        <v>16</v>
      </c>
      <c r="I15" s="36">
        <v>67.23</v>
      </c>
      <c r="J15" s="8">
        <f>(I15*J10)/I10</f>
        <v>0.88017712745475551</v>
      </c>
      <c r="K15" s="8">
        <v>1</v>
      </c>
      <c r="L15" s="8">
        <v>0</v>
      </c>
      <c r="M15" s="7" t="s">
        <v>17</v>
      </c>
    </row>
    <row r="16" spans="1:13" s="6" customFormat="1" x14ac:dyDescent="0.25">
      <c r="A16" s="7" t="s">
        <v>18</v>
      </c>
      <c r="B16" s="36">
        <v>140.66999999999999</v>
      </c>
      <c r="C16" s="22">
        <f>(B16*C10)/B10</f>
        <v>1.8416557566422795</v>
      </c>
      <c r="D16" s="8">
        <v>0</v>
      </c>
      <c r="E16" s="8"/>
      <c r="F16" s="7" t="s">
        <v>11</v>
      </c>
      <c r="H16" s="7" t="s">
        <v>18</v>
      </c>
      <c r="I16" s="36">
        <v>140.66999999999999</v>
      </c>
      <c r="J16" s="8">
        <f>(I16*J10)/I10</f>
        <v>1.8416557566422795</v>
      </c>
      <c r="K16" s="8">
        <v>2</v>
      </c>
      <c r="L16" s="8">
        <v>0</v>
      </c>
      <c r="M16" s="7" t="s">
        <v>11</v>
      </c>
    </row>
    <row r="17" spans="1:13" s="6" customFormat="1" ht="12.75" x14ac:dyDescent="0.2">
      <c r="A17" s="7" t="s">
        <v>20</v>
      </c>
      <c r="B17" s="8">
        <v>296</v>
      </c>
      <c r="C17" s="22">
        <f>(B17*C10)/B10</f>
        <v>3.875240662302657</v>
      </c>
      <c r="D17" s="8">
        <v>0</v>
      </c>
      <c r="E17" s="8">
        <v>0</v>
      </c>
      <c r="F17" s="7" t="s">
        <v>11</v>
      </c>
      <c r="H17" s="7" t="s">
        <v>20</v>
      </c>
      <c r="I17" s="8">
        <v>296</v>
      </c>
      <c r="J17" s="8">
        <f>(I17*J10)/I10</f>
        <v>3.875240662302657</v>
      </c>
      <c r="K17" s="8">
        <v>3</v>
      </c>
      <c r="L17" s="8">
        <v>1</v>
      </c>
      <c r="M17" s="7" t="s">
        <v>11</v>
      </c>
    </row>
    <row r="18" spans="1:13" s="6" customFormat="1" ht="12.75" x14ac:dyDescent="0.2">
      <c r="A18" s="7" t="s">
        <v>21</v>
      </c>
      <c r="B18" s="8">
        <f>B10-SUM(B11:B17)</f>
        <v>591.62999999999988</v>
      </c>
      <c r="C18" s="22">
        <f>(B18*C10)/B10</f>
        <v>7.7456372737774331</v>
      </c>
      <c r="D18" s="8">
        <v>0</v>
      </c>
      <c r="E18" s="8">
        <v>0</v>
      </c>
      <c r="F18" s="7" t="s">
        <v>10</v>
      </c>
      <c r="H18" s="7" t="s">
        <v>21</v>
      </c>
      <c r="I18" s="8">
        <f>I10-SUM(I11:I17)</f>
        <v>626.20999999999981</v>
      </c>
      <c r="J18" s="8">
        <f>(I18*J10)/I10</f>
        <v>8.1983596457450876</v>
      </c>
      <c r="K18" s="8">
        <v>6</v>
      </c>
      <c r="L18" s="8">
        <v>2</v>
      </c>
      <c r="M18" s="7" t="s">
        <v>10</v>
      </c>
    </row>
    <row r="19" spans="1:13" s="6" customFormat="1" ht="12.75" x14ac:dyDescent="0.2">
      <c r="B19" s="9"/>
      <c r="C19" s="57">
        <f>SUM(C11:C18)</f>
        <v>34</v>
      </c>
      <c r="D19" s="10"/>
      <c r="E19" s="10"/>
      <c r="I19" s="9"/>
      <c r="J19" s="10">
        <f>SUM(J11:J18)</f>
        <v>33.999999999999993</v>
      </c>
      <c r="K19" s="10"/>
      <c r="L19" s="10"/>
    </row>
    <row r="20" spans="1:13" s="6" customFormat="1" x14ac:dyDescent="0.25">
      <c r="A20"/>
      <c r="B20" s="11"/>
      <c r="C20" s="12"/>
      <c r="D20" s="12"/>
      <c r="E20" s="12"/>
      <c r="F20"/>
    </row>
    <row r="21" spans="1:13" x14ac:dyDescent="0.25">
      <c r="A21" s="4" t="s">
        <v>22</v>
      </c>
      <c r="B21" s="40">
        <v>350</v>
      </c>
      <c r="C21" s="59">
        <v>8</v>
      </c>
      <c r="D21" s="2" t="s">
        <v>5</v>
      </c>
      <c r="E21" s="2" t="s">
        <v>6</v>
      </c>
      <c r="F21" s="4"/>
      <c r="H21" s="4" t="s">
        <v>22</v>
      </c>
      <c r="I21" s="40">
        <v>350</v>
      </c>
      <c r="J21" s="40">
        <v>8</v>
      </c>
      <c r="K21" s="2" t="s">
        <v>5</v>
      </c>
      <c r="L21" s="2" t="s">
        <v>6</v>
      </c>
      <c r="M21" s="4"/>
    </row>
    <row r="22" spans="1:13" x14ac:dyDescent="0.25">
      <c r="A22" s="7" t="s">
        <v>19</v>
      </c>
      <c r="B22" s="8">
        <v>160</v>
      </c>
      <c r="C22" s="22">
        <f>(B22*C21)/B21</f>
        <v>3.657142857142857</v>
      </c>
      <c r="D22" s="8">
        <v>2</v>
      </c>
      <c r="E22" s="8">
        <v>0</v>
      </c>
      <c r="F22" s="7" t="s">
        <v>10</v>
      </c>
      <c r="H22" s="7" t="s">
        <v>19</v>
      </c>
      <c r="I22" s="8">
        <v>160</v>
      </c>
      <c r="J22" s="8">
        <v>4</v>
      </c>
      <c r="K22" s="8">
        <v>3</v>
      </c>
      <c r="L22" s="8">
        <v>1</v>
      </c>
      <c r="M22" s="7" t="s">
        <v>10</v>
      </c>
    </row>
    <row r="23" spans="1:13" x14ac:dyDescent="0.25">
      <c r="A23" s="7" t="s">
        <v>20</v>
      </c>
      <c r="B23" s="8">
        <v>122</v>
      </c>
      <c r="C23" s="22">
        <f>(B23*C21)/B21</f>
        <v>2.7885714285714287</v>
      </c>
      <c r="D23" s="8">
        <v>1</v>
      </c>
      <c r="E23" s="8">
        <v>0</v>
      </c>
      <c r="F23" s="7" t="s">
        <v>11</v>
      </c>
      <c r="H23" s="7" t="s">
        <v>20</v>
      </c>
      <c r="I23" s="8">
        <v>122</v>
      </c>
      <c r="J23" s="8">
        <v>3</v>
      </c>
      <c r="K23" s="8">
        <v>2</v>
      </c>
      <c r="L23" s="8">
        <v>1</v>
      </c>
      <c r="M23" s="7" t="s">
        <v>11</v>
      </c>
    </row>
    <row r="24" spans="1:13" x14ac:dyDescent="0.25">
      <c r="A24" s="7" t="s">
        <v>23</v>
      </c>
      <c r="B24" s="8">
        <v>68</v>
      </c>
      <c r="C24" s="22">
        <f>(B24*C21)/B21</f>
        <v>1.5542857142857143</v>
      </c>
      <c r="D24" s="8">
        <v>1</v>
      </c>
      <c r="E24" s="8">
        <v>0</v>
      </c>
      <c r="F24" s="7" t="s">
        <v>10</v>
      </c>
      <c r="H24" s="7" t="s">
        <v>23</v>
      </c>
      <c r="I24" s="8">
        <v>68</v>
      </c>
      <c r="J24" s="8">
        <v>1</v>
      </c>
      <c r="K24" s="8">
        <v>1</v>
      </c>
      <c r="L24" s="8">
        <v>0</v>
      </c>
      <c r="M24" s="7" t="s">
        <v>10</v>
      </c>
    </row>
    <row r="25" spans="1:13" x14ac:dyDescent="0.25">
      <c r="A25" s="12"/>
      <c r="B25" s="14"/>
      <c r="C25" s="57">
        <f>SUM(C22:C24)</f>
        <v>8</v>
      </c>
      <c r="D25" s="15"/>
      <c r="E25" s="14"/>
      <c r="F25" s="16"/>
      <c r="H25" s="12"/>
      <c r="I25" s="14"/>
      <c r="J25" s="10">
        <f>SUM(J22:J24)</f>
        <v>8</v>
      </c>
      <c r="K25" s="15"/>
      <c r="L25" s="14"/>
      <c r="M25" s="16"/>
    </row>
    <row r="26" spans="1:13" x14ac:dyDescent="0.25">
      <c r="A26" s="12"/>
      <c r="B26" s="14"/>
      <c r="C26" s="14"/>
      <c r="D26" s="14"/>
      <c r="E26" s="14"/>
      <c r="F26" s="16"/>
    </row>
    <row r="27" spans="1:13" x14ac:dyDescent="0.25">
      <c r="A27" s="4" t="s">
        <v>24</v>
      </c>
      <c r="B27" s="40">
        <v>1361</v>
      </c>
      <c r="C27" s="39">
        <v>22</v>
      </c>
      <c r="D27" s="2" t="s">
        <v>5</v>
      </c>
      <c r="E27" s="2" t="s">
        <v>6</v>
      </c>
      <c r="F27" s="4"/>
      <c r="H27" s="4" t="s">
        <v>24</v>
      </c>
      <c r="I27" s="40">
        <v>1361</v>
      </c>
      <c r="J27" s="39">
        <v>22</v>
      </c>
      <c r="K27" s="2" t="s">
        <v>5</v>
      </c>
      <c r="L27" s="2" t="s">
        <v>6</v>
      </c>
      <c r="M27" s="4"/>
    </row>
    <row r="28" spans="1:13" x14ac:dyDescent="0.25">
      <c r="A28" s="7" t="s">
        <v>19</v>
      </c>
      <c r="B28" s="8">
        <v>465</v>
      </c>
      <c r="C28" s="22">
        <f>(B28*C27)/B27</f>
        <v>7.5165319617927997</v>
      </c>
      <c r="D28" s="8">
        <v>0</v>
      </c>
      <c r="E28" s="8">
        <f>C28*16.76%</f>
        <v>1.2597707567964733</v>
      </c>
      <c r="F28" s="7" t="s">
        <v>10</v>
      </c>
      <c r="H28" s="7" t="s">
        <v>19</v>
      </c>
      <c r="I28" s="8">
        <v>465</v>
      </c>
      <c r="J28" s="8">
        <f>(I28*J27)/I27</f>
        <v>7.5165319617927997</v>
      </c>
      <c r="K28" s="8">
        <v>6</v>
      </c>
      <c r="L28" s="8">
        <v>2</v>
      </c>
      <c r="M28" s="7" t="s">
        <v>10</v>
      </c>
    </row>
    <row r="29" spans="1:13" x14ac:dyDescent="0.25">
      <c r="A29" s="7" t="s">
        <v>25</v>
      </c>
      <c r="B29" s="8">
        <v>152</v>
      </c>
      <c r="C29" s="22">
        <f>(B29*C27)/B27</f>
        <v>2.4570168993387216</v>
      </c>
      <c r="D29" s="8">
        <v>0</v>
      </c>
      <c r="E29" s="8">
        <v>0</v>
      </c>
      <c r="F29" s="7" t="s">
        <v>10</v>
      </c>
      <c r="H29" s="7" t="s">
        <v>25</v>
      </c>
      <c r="I29" s="8">
        <v>152</v>
      </c>
      <c r="J29" s="8">
        <f>(I29*J27)/I27</f>
        <v>2.4570168993387216</v>
      </c>
      <c r="K29" s="8">
        <v>2</v>
      </c>
      <c r="L29" s="8">
        <v>0</v>
      </c>
      <c r="M29" s="7" t="s">
        <v>10</v>
      </c>
    </row>
    <row r="30" spans="1:13" x14ac:dyDescent="0.25">
      <c r="A30" s="7" t="s">
        <v>26</v>
      </c>
      <c r="B30" s="8">
        <v>100</v>
      </c>
      <c r="C30" s="22">
        <f>(B30*C27)/B27</f>
        <v>1.6164584864070537</v>
      </c>
      <c r="D30" s="8">
        <v>0</v>
      </c>
      <c r="E30" s="8"/>
      <c r="F30" s="7" t="s">
        <v>10</v>
      </c>
      <c r="H30" s="7" t="s">
        <v>26</v>
      </c>
      <c r="I30" s="8">
        <v>100</v>
      </c>
      <c r="J30" s="8">
        <f>(I30*J27)/I27</f>
        <v>1.6164584864070537</v>
      </c>
      <c r="K30" s="8">
        <v>2</v>
      </c>
      <c r="L30" s="8">
        <v>0</v>
      </c>
      <c r="M30" s="7" t="s">
        <v>10</v>
      </c>
    </row>
    <row r="31" spans="1:13" x14ac:dyDescent="0.25">
      <c r="A31" s="7" t="s">
        <v>20</v>
      </c>
      <c r="B31" s="8">
        <v>321</v>
      </c>
      <c r="C31" s="22">
        <f>(B31*C27)/B27</f>
        <v>5.1888317413666423</v>
      </c>
      <c r="D31" s="8">
        <v>0</v>
      </c>
      <c r="E31" s="8">
        <v>0</v>
      </c>
      <c r="F31" s="7" t="s">
        <v>11</v>
      </c>
      <c r="H31" s="7" t="s">
        <v>20</v>
      </c>
      <c r="I31" s="8">
        <v>321</v>
      </c>
      <c r="J31" s="8">
        <f>(I31*J27)/I27</f>
        <v>5.1888317413666423</v>
      </c>
      <c r="K31" s="8">
        <v>4</v>
      </c>
      <c r="L31" s="8">
        <v>1</v>
      </c>
      <c r="M31" s="7" t="s">
        <v>11</v>
      </c>
    </row>
    <row r="32" spans="1:13" x14ac:dyDescent="0.25">
      <c r="A32" s="7" t="s">
        <v>23</v>
      </c>
      <c r="B32" s="8">
        <f>B27-B28-B29-B30-B31</f>
        <v>323</v>
      </c>
      <c r="C32" s="22">
        <f>(B32*C27)/B27</f>
        <v>5.221160911094783</v>
      </c>
      <c r="D32" s="8">
        <v>0</v>
      </c>
      <c r="E32" s="8">
        <v>0</v>
      </c>
      <c r="F32" s="7" t="s">
        <v>10</v>
      </c>
      <c r="H32" s="7" t="s">
        <v>23</v>
      </c>
      <c r="I32" s="8">
        <f>I27-I28-I29-I30-I31</f>
        <v>323</v>
      </c>
      <c r="J32" s="8">
        <f>(I32*J27)/I27</f>
        <v>5.221160911094783</v>
      </c>
      <c r="K32" s="8">
        <v>4</v>
      </c>
      <c r="L32" s="8">
        <v>1</v>
      </c>
      <c r="M32" s="7" t="s">
        <v>10</v>
      </c>
    </row>
    <row r="33" spans="1:13" x14ac:dyDescent="0.25">
      <c r="A33" s="12"/>
      <c r="B33" s="15"/>
      <c r="C33" s="57">
        <f>SUM(C28:C32)</f>
        <v>22</v>
      </c>
      <c r="D33" s="15"/>
      <c r="E33" s="15"/>
      <c r="F33" s="12"/>
      <c r="H33" s="12"/>
      <c r="I33" s="15"/>
      <c r="J33" s="10">
        <f>SUM(J28:J32)</f>
        <v>22</v>
      </c>
      <c r="K33" s="15"/>
      <c r="L33" s="15"/>
      <c r="M33" s="12"/>
    </row>
    <row r="34" spans="1:13" ht="13.5" customHeight="1" x14ac:dyDescent="0.25">
      <c r="A34" s="12"/>
      <c r="B34" s="17"/>
      <c r="C34" s="16"/>
      <c r="D34" s="15"/>
      <c r="E34" s="15"/>
      <c r="F34" s="16"/>
    </row>
    <row r="35" spans="1:13" ht="18" customHeight="1" x14ac:dyDescent="0.25">
      <c r="A35" s="4" t="s">
        <v>27</v>
      </c>
      <c r="B35" s="40">
        <v>2696</v>
      </c>
      <c r="C35" s="40">
        <v>17</v>
      </c>
      <c r="D35" s="5"/>
      <c r="E35" s="5"/>
      <c r="F35" s="13"/>
      <c r="H35" s="4" t="s">
        <v>27</v>
      </c>
      <c r="I35" s="40">
        <v>2696</v>
      </c>
      <c r="J35" s="40">
        <v>17</v>
      </c>
      <c r="K35" s="5"/>
      <c r="L35" s="5"/>
      <c r="M35" s="13"/>
    </row>
    <row r="36" spans="1:13" x14ac:dyDescent="0.25">
      <c r="A36" s="7" t="s">
        <v>9</v>
      </c>
      <c r="B36" s="8">
        <v>567</v>
      </c>
      <c r="C36" s="22">
        <f>(B36*C35)/B35</f>
        <v>3.5752967359050447</v>
      </c>
      <c r="D36" s="8">
        <v>0</v>
      </c>
      <c r="E36" s="8">
        <f>C36*16.76%</f>
        <v>0.5992197329376856</v>
      </c>
      <c r="F36" s="7" t="s">
        <v>10</v>
      </c>
      <c r="H36" s="7" t="s">
        <v>9</v>
      </c>
      <c r="I36" s="8">
        <v>567</v>
      </c>
      <c r="J36" s="8">
        <v>3</v>
      </c>
      <c r="K36" s="8">
        <v>2</v>
      </c>
      <c r="L36" s="8">
        <f>J36*16.76%</f>
        <v>0.50280000000000014</v>
      </c>
      <c r="M36" s="7" t="s">
        <v>10</v>
      </c>
    </row>
    <row r="37" spans="1:13" x14ac:dyDescent="0.25">
      <c r="A37" s="7" t="s">
        <v>13</v>
      </c>
      <c r="B37" s="8">
        <v>288</v>
      </c>
      <c r="C37" s="22">
        <f>(B37*C35)/B35</f>
        <v>1.8160237388724036</v>
      </c>
      <c r="D37" s="8">
        <v>0</v>
      </c>
      <c r="E37" s="8">
        <v>0</v>
      </c>
      <c r="F37" s="7" t="s">
        <v>10</v>
      </c>
      <c r="H37" s="7" t="s">
        <v>13</v>
      </c>
      <c r="I37" s="8">
        <v>288</v>
      </c>
      <c r="J37" s="8">
        <v>2</v>
      </c>
      <c r="K37" s="8">
        <v>2</v>
      </c>
      <c r="L37" s="8">
        <v>0</v>
      </c>
      <c r="M37" s="7" t="s">
        <v>10</v>
      </c>
    </row>
    <row r="38" spans="1:13" x14ac:dyDescent="0.25">
      <c r="A38" s="7" t="s">
        <v>19</v>
      </c>
      <c r="B38" s="8">
        <v>109</v>
      </c>
      <c r="C38" s="22">
        <f>(B38*C35)/B35</f>
        <v>0.68731454005934722</v>
      </c>
      <c r="D38" s="8">
        <v>0</v>
      </c>
      <c r="E38" s="8"/>
      <c r="F38" s="7" t="s">
        <v>10</v>
      </c>
      <c r="H38" s="7" t="s">
        <v>19</v>
      </c>
      <c r="I38" s="8">
        <v>109</v>
      </c>
      <c r="J38" s="8">
        <v>1</v>
      </c>
      <c r="K38" s="8">
        <v>1</v>
      </c>
      <c r="L38" s="8">
        <v>0</v>
      </c>
      <c r="M38" s="7" t="s">
        <v>10</v>
      </c>
    </row>
    <row r="39" spans="1:13" x14ac:dyDescent="0.25">
      <c r="A39" s="7" t="s">
        <v>28</v>
      </c>
      <c r="B39" s="8">
        <v>115</v>
      </c>
      <c r="C39" s="22">
        <f>(B39*C35)/B35</f>
        <v>0.72514836795252224</v>
      </c>
      <c r="D39" s="8">
        <v>0</v>
      </c>
      <c r="E39" s="8"/>
      <c r="F39" s="7" t="s">
        <v>11</v>
      </c>
      <c r="H39" s="7" t="s">
        <v>28</v>
      </c>
      <c r="I39" s="8">
        <v>115</v>
      </c>
      <c r="J39" s="8">
        <v>1</v>
      </c>
      <c r="K39" s="8">
        <v>1</v>
      </c>
      <c r="L39" s="8">
        <v>0</v>
      </c>
      <c r="M39" s="7" t="s">
        <v>11</v>
      </c>
    </row>
    <row r="40" spans="1:13" x14ac:dyDescent="0.25">
      <c r="A40" s="7" t="s">
        <v>20</v>
      </c>
      <c r="B40" s="8">
        <v>451</v>
      </c>
      <c r="C40" s="22">
        <f>(B40*C35)/B35</f>
        <v>2.8438427299703264</v>
      </c>
      <c r="D40" s="8">
        <v>0</v>
      </c>
      <c r="E40" s="8">
        <v>0</v>
      </c>
      <c r="F40" s="7" t="s">
        <v>11</v>
      </c>
      <c r="H40" s="7" t="s">
        <v>20</v>
      </c>
      <c r="I40" s="8">
        <v>451</v>
      </c>
      <c r="J40" s="8">
        <v>3</v>
      </c>
      <c r="K40" s="8">
        <v>2</v>
      </c>
      <c r="L40" s="8">
        <v>1</v>
      </c>
      <c r="M40" s="7" t="s">
        <v>11</v>
      </c>
    </row>
    <row r="41" spans="1:13" x14ac:dyDescent="0.25">
      <c r="A41" s="7" t="s">
        <v>23</v>
      </c>
      <c r="B41" s="8">
        <f>B35-B36-B37-B38-B39-B40</f>
        <v>1166</v>
      </c>
      <c r="C41" s="22">
        <f>(B41*C35)/B35</f>
        <v>7.3523738872403559</v>
      </c>
      <c r="D41" s="8">
        <v>0</v>
      </c>
      <c r="E41" s="8">
        <v>0</v>
      </c>
      <c r="F41" s="7" t="s">
        <v>10</v>
      </c>
      <c r="H41" s="7" t="s">
        <v>23</v>
      </c>
      <c r="I41" s="8">
        <f>I35-I36-I37-I38-I39-I40</f>
        <v>1166</v>
      </c>
      <c r="J41" s="8">
        <v>7</v>
      </c>
      <c r="K41" s="8">
        <v>5</v>
      </c>
      <c r="L41" s="8">
        <v>2</v>
      </c>
      <c r="M41" s="7" t="s">
        <v>10</v>
      </c>
    </row>
    <row r="42" spans="1:13" x14ac:dyDescent="0.25">
      <c r="A42" s="12"/>
      <c r="B42" s="11"/>
      <c r="C42" s="58">
        <f>SUM(C36:C41)</f>
        <v>17</v>
      </c>
      <c r="D42" s="11"/>
      <c r="E42" s="11"/>
      <c r="H42" s="12"/>
      <c r="I42" s="11"/>
      <c r="J42" s="42">
        <f>SUM(J36:J41)</f>
        <v>17</v>
      </c>
      <c r="K42" s="11"/>
      <c r="L42" s="11"/>
    </row>
    <row r="43" spans="1:13" x14ac:dyDescent="0.25">
      <c r="A43" s="6"/>
      <c r="B43" s="9"/>
    </row>
    <row r="44" spans="1:13" x14ac:dyDescent="0.25">
      <c r="A44" s="4" t="s">
        <v>29</v>
      </c>
      <c r="B44" s="40">
        <v>1242</v>
      </c>
      <c r="C44" s="40">
        <v>22</v>
      </c>
      <c r="D44" s="2" t="s">
        <v>5</v>
      </c>
      <c r="E44" s="2" t="s">
        <v>6</v>
      </c>
      <c r="F44" s="13"/>
      <c r="H44" s="4" t="s">
        <v>29</v>
      </c>
      <c r="I44" s="40">
        <v>1242</v>
      </c>
      <c r="J44" s="40">
        <v>22</v>
      </c>
      <c r="K44" s="2" t="s">
        <v>5</v>
      </c>
      <c r="L44" s="2" t="s">
        <v>6</v>
      </c>
      <c r="M44" s="13"/>
    </row>
    <row r="45" spans="1:13" x14ac:dyDescent="0.25">
      <c r="A45" s="7" t="s">
        <v>19</v>
      </c>
      <c r="B45" s="8">
        <v>307</v>
      </c>
      <c r="C45" s="22">
        <f>(B45*C44)/B44</f>
        <v>5.4380032206119164</v>
      </c>
      <c r="D45" s="8">
        <v>0</v>
      </c>
      <c r="E45" s="8">
        <v>0</v>
      </c>
      <c r="F45" s="7" t="s">
        <v>10</v>
      </c>
      <c r="H45" s="7" t="s">
        <v>19</v>
      </c>
      <c r="I45" s="8">
        <v>307</v>
      </c>
      <c r="J45" s="8">
        <f>(I45*J44)/I44</f>
        <v>5.4380032206119164</v>
      </c>
      <c r="K45" s="8">
        <v>4</v>
      </c>
      <c r="L45" s="8">
        <v>1</v>
      </c>
      <c r="M45" s="7" t="s">
        <v>10</v>
      </c>
    </row>
    <row r="46" spans="1:13" x14ac:dyDescent="0.25">
      <c r="A46" s="7" t="s">
        <v>25</v>
      </c>
      <c r="B46" s="18">
        <v>88</v>
      </c>
      <c r="C46" s="22">
        <f>(B46*C44)/B44</f>
        <v>1.5587761674718197</v>
      </c>
      <c r="D46" s="18">
        <v>0</v>
      </c>
      <c r="E46" s="18"/>
      <c r="F46" s="7" t="s">
        <v>10</v>
      </c>
      <c r="H46" s="7" t="s">
        <v>25</v>
      </c>
      <c r="I46" s="18">
        <v>88</v>
      </c>
      <c r="J46" s="8">
        <f>(I46*J44)/I44</f>
        <v>1.5587761674718197</v>
      </c>
      <c r="K46" s="18">
        <v>2</v>
      </c>
      <c r="L46" s="18">
        <v>0</v>
      </c>
      <c r="M46" s="7" t="s">
        <v>10</v>
      </c>
    </row>
    <row r="47" spans="1:13" x14ac:dyDescent="0.25">
      <c r="A47" s="7" t="s">
        <v>30</v>
      </c>
      <c r="B47" s="18">
        <v>44</v>
      </c>
      <c r="C47" s="22">
        <f>(B47*C44)/B44</f>
        <v>0.77938808373590984</v>
      </c>
      <c r="D47" s="18"/>
      <c r="E47" s="18"/>
      <c r="F47" s="7" t="s">
        <v>14</v>
      </c>
      <c r="H47" s="7" t="s">
        <v>30</v>
      </c>
      <c r="I47" s="18">
        <v>44</v>
      </c>
      <c r="J47" s="8">
        <f>(I47*J44)/I44</f>
        <v>0.77938808373590984</v>
      </c>
      <c r="K47" s="18">
        <v>1</v>
      </c>
      <c r="L47" s="18">
        <v>0</v>
      </c>
      <c r="M47" s="7" t="s">
        <v>14</v>
      </c>
    </row>
    <row r="48" spans="1:13" x14ac:dyDescent="0.25">
      <c r="A48" s="7" t="s">
        <v>20</v>
      </c>
      <c r="B48" s="8">
        <v>453</v>
      </c>
      <c r="C48" s="22">
        <f>(B48*C44)/B44</f>
        <v>8.0241545893719799</v>
      </c>
      <c r="D48" s="8">
        <v>0</v>
      </c>
      <c r="E48" s="8">
        <v>0</v>
      </c>
      <c r="F48" s="7" t="s">
        <v>11</v>
      </c>
      <c r="H48" s="7" t="s">
        <v>20</v>
      </c>
      <c r="I48" s="8">
        <v>453</v>
      </c>
      <c r="J48" s="8">
        <f>(I48*J44)/I44</f>
        <v>8.0241545893719799</v>
      </c>
      <c r="K48" s="8">
        <v>6</v>
      </c>
      <c r="L48" s="8">
        <v>2</v>
      </c>
      <c r="M48" s="7" t="s">
        <v>11</v>
      </c>
    </row>
    <row r="49" spans="1:13" x14ac:dyDescent="0.25">
      <c r="A49" s="7" t="s">
        <v>23</v>
      </c>
      <c r="B49" s="8">
        <f>B44-B45-B46-B47-B48</f>
        <v>350</v>
      </c>
      <c r="C49" s="22">
        <f>(B49*C44)/B44</f>
        <v>6.1996779388083736</v>
      </c>
      <c r="D49" s="8">
        <v>0</v>
      </c>
      <c r="E49" s="8">
        <v>0</v>
      </c>
      <c r="F49" s="7" t="s">
        <v>10</v>
      </c>
      <c r="H49" s="7" t="s">
        <v>23</v>
      </c>
      <c r="I49" s="8">
        <f>I44-I45-I46-I47-I48</f>
        <v>350</v>
      </c>
      <c r="J49" s="8">
        <f>(I49*J44)/I44</f>
        <v>6.1996779388083736</v>
      </c>
      <c r="K49" s="8">
        <v>4</v>
      </c>
      <c r="L49" s="8">
        <v>2</v>
      </c>
      <c r="M49" s="7" t="s">
        <v>10</v>
      </c>
    </row>
    <row r="50" spans="1:13" x14ac:dyDescent="0.25">
      <c r="A50" s="12"/>
      <c r="B50" s="14"/>
      <c r="C50" s="10">
        <f>SUM(C45:C49)</f>
        <v>22</v>
      </c>
      <c r="D50" s="15"/>
      <c r="E50" s="15"/>
      <c r="F50" s="16"/>
      <c r="H50" s="12"/>
      <c r="I50" s="14"/>
      <c r="J50" s="10">
        <f>SUM(J45:J49)</f>
        <v>22</v>
      </c>
      <c r="K50" s="15"/>
      <c r="L50" s="15"/>
      <c r="M50" s="16"/>
    </row>
    <row r="51" spans="1:13" x14ac:dyDescent="0.25">
      <c r="A51" s="12"/>
      <c r="B51" s="20"/>
      <c r="C51" s="15"/>
      <c r="D51" s="15"/>
      <c r="E51" s="15"/>
    </row>
    <row r="52" spans="1:13" x14ac:dyDescent="0.25">
      <c r="A52" s="4" t="s">
        <v>31</v>
      </c>
      <c r="B52" s="40">
        <v>149</v>
      </c>
      <c r="C52" s="39">
        <v>3</v>
      </c>
      <c r="D52" s="2" t="s">
        <v>5</v>
      </c>
      <c r="E52" s="2" t="s">
        <v>6</v>
      </c>
      <c r="F52" s="19"/>
      <c r="H52" s="4" t="s">
        <v>31</v>
      </c>
      <c r="I52" s="40">
        <v>149</v>
      </c>
      <c r="J52" s="39">
        <v>3</v>
      </c>
      <c r="K52" s="2" t="s">
        <v>5</v>
      </c>
      <c r="L52" s="2" t="s">
        <v>6</v>
      </c>
      <c r="M52" s="19"/>
    </row>
    <row r="53" spans="1:13" x14ac:dyDescent="0.25">
      <c r="A53" s="7" t="s">
        <v>32</v>
      </c>
      <c r="B53" s="18">
        <v>44</v>
      </c>
      <c r="C53" s="55">
        <f>(B53*C52)/B52</f>
        <v>0.88590604026845643</v>
      </c>
      <c r="D53" s="18"/>
      <c r="E53" s="18"/>
      <c r="F53" s="7" t="s">
        <v>17</v>
      </c>
      <c r="H53" s="7" t="s">
        <v>32</v>
      </c>
      <c r="I53" s="18">
        <v>44</v>
      </c>
      <c r="J53" s="18">
        <f>(I53*J52)/I52</f>
        <v>0.88590604026845643</v>
      </c>
      <c r="K53" s="18">
        <v>1</v>
      </c>
      <c r="L53" s="18">
        <v>0</v>
      </c>
      <c r="M53" s="7" t="s">
        <v>17</v>
      </c>
    </row>
    <row r="54" spans="1:13" x14ac:dyDescent="0.25">
      <c r="A54" s="7" t="s">
        <v>20</v>
      </c>
      <c r="B54" s="18">
        <v>13</v>
      </c>
      <c r="C54" s="55">
        <f>(B54*C52)/B52</f>
        <v>0.26174496644295303</v>
      </c>
      <c r="D54" s="18"/>
      <c r="E54" s="18"/>
      <c r="F54" s="7" t="s">
        <v>14</v>
      </c>
      <c r="H54" s="7" t="s">
        <v>20</v>
      </c>
      <c r="I54" s="18">
        <v>13</v>
      </c>
      <c r="J54" s="18">
        <f>(I54*J52)/I52</f>
        <v>0.26174496644295303</v>
      </c>
      <c r="K54" s="18">
        <v>0</v>
      </c>
      <c r="L54" s="18">
        <v>0</v>
      </c>
      <c r="M54" s="7" t="s">
        <v>14</v>
      </c>
    </row>
    <row r="55" spans="1:13" x14ac:dyDescent="0.25">
      <c r="A55" s="7" t="s">
        <v>23</v>
      </c>
      <c r="B55" s="18">
        <f>B52-B53-B54</f>
        <v>92</v>
      </c>
      <c r="C55" s="55">
        <f>(B55*C52)/B52</f>
        <v>1.8523489932885906</v>
      </c>
      <c r="D55" s="18">
        <v>0</v>
      </c>
      <c r="E55" s="18"/>
      <c r="F55" s="7" t="s">
        <v>10</v>
      </c>
      <c r="H55" s="7" t="s">
        <v>23</v>
      </c>
      <c r="I55" s="18">
        <f>I52-I53-I54</f>
        <v>92</v>
      </c>
      <c r="J55" s="18">
        <f>(I55*J52)/I52</f>
        <v>1.8523489932885906</v>
      </c>
      <c r="K55" s="18">
        <v>2</v>
      </c>
      <c r="L55" s="18">
        <v>0</v>
      </c>
      <c r="M55" s="7" t="s">
        <v>10</v>
      </c>
    </row>
    <row r="56" spans="1:13" x14ac:dyDescent="0.25">
      <c r="A56" s="12"/>
      <c r="B56" s="17"/>
      <c r="C56" s="10">
        <f>SUM(C53:C55)</f>
        <v>3</v>
      </c>
      <c r="D56" s="14"/>
      <c r="E56" s="14"/>
      <c r="F56" s="16"/>
    </row>
    <row r="57" spans="1:13" x14ac:dyDescent="0.25">
      <c r="A57" s="12"/>
      <c r="B57" s="16"/>
      <c r="C57" s="16"/>
      <c r="D57" s="16"/>
      <c r="E57" s="16"/>
      <c r="F57" s="16"/>
    </row>
    <row r="58" spans="1:13" x14ac:dyDescent="0.25">
      <c r="A58" s="4" t="s">
        <v>33</v>
      </c>
      <c r="B58" s="40">
        <v>40</v>
      </c>
      <c r="C58" s="39">
        <v>1</v>
      </c>
      <c r="D58" s="2" t="s">
        <v>5</v>
      </c>
      <c r="E58" s="2" t="s">
        <v>6</v>
      </c>
      <c r="F58" s="13"/>
      <c r="H58" s="4" t="s">
        <v>33</v>
      </c>
      <c r="I58" s="40">
        <v>40</v>
      </c>
      <c r="J58" s="39">
        <v>1</v>
      </c>
      <c r="K58" s="2" t="s">
        <v>5</v>
      </c>
      <c r="L58" s="2" t="s">
        <v>6</v>
      </c>
      <c r="M58" s="13"/>
    </row>
    <row r="59" spans="1:13" x14ac:dyDescent="0.25">
      <c r="A59" s="7" t="s">
        <v>20</v>
      </c>
      <c r="B59" s="21"/>
      <c r="C59" s="8"/>
      <c r="D59" s="8"/>
      <c r="E59" s="8"/>
      <c r="F59" s="7" t="s">
        <v>14</v>
      </c>
      <c r="H59" s="7" t="s">
        <v>20</v>
      </c>
      <c r="I59" s="21"/>
      <c r="J59" s="8"/>
      <c r="K59" s="8"/>
      <c r="L59" s="8"/>
      <c r="M59" s="7" t="s">
        <v>14</v>
      </c>
    </row>
    <row r="60" spans="1:13" x14ac:dyDescent="0.25">
      <c r="A60" s="7" t="s">
        <v>23</v>
      </c>
      <c r="B60" s="7">
        <f>B58</f>
        <v>40</v>
      </c>
      <c r="C60" s="7">
        <f>C58*B60/B58</f>
        <v>1</v>
      </c>
      <c r="D60" s="7"/>
      <c r="E60" s="7"/>
      <c r="F60" s="7" t="s">
        <v>11</v>
      </c>
      <c r="H60" s="7" t="s">
        <v>23</v>
      </c>
      <c r="I60" s="7">
        <f>I58</f>
        <v>40</v>
      </c>
      <c r="J60" s="7">
        <f>J58*I60/I58</f>
        <v>1</v>
      </c>
      <c r="K60" s="7">
        <v>1</v>
      </c>
      <c r="L60" s="7">
        <v>0</v>
      </c>
      <c r="M60" s="7" t="s">
        <v>11</v>
      </c>
    </row>
    <row r="61" spans="1:13" x14ac:dyDescent="0.25">
      <c r="A61" s="12"/>
      <c r="B61" s="12"/>
      <c r="C61" s="12"/>
      <c r="D61" s="12"/>
      <c r="E61" s="12"/>
      <c r="F61" s="12"/>
    </row>
    <row r="62" spans="1:13" x14ac:dyDescent="0.25">
      <c r="A62" s="12"/>
      <c r="B62" s="12"/>
      <c r="C62" s="12"/>
      <c r="D62" s="12"/>
      <c r="E62" s="12"/>
      <c r="F62" s="12"/>
    </row>
    <row r="63" spans="1:13" x14ac:dyDescent="0.25">
      <c r="A63" s="4" t="s">
        <v>34</v>
      </c>
      <c r="B63" s="40">
        <v>1715</v>
      </c>
      <c r="C63" s="40">
        <v>14</v>
      </c>
      <c r="D63" s="38" t="s">
        <v>5</v>
      </c>
      <c r="E63" s="38" t="s">
        <v>6</v>
      </c>
      <c r="F63" s="13"/>
      <c r="H63" s="4" t="s">
        <v>34</v>
      </c>
      <c r="I63" s="40">
        <v>1715</v>
      </c>
      <c r="J63" s="40">
        <v>14</v>
      </c>
      <c r="K63" s="38" t="s">
        <v>5</v>
      </c>
      <c r="L63" s="38" t="s">
        <v>6</v>
      </c>
      <c r="M63" s="13"/>
    </row>
    <row r="64" spans="1:13" ht="15.75" customHeight="1" x14ac:dyDescent="0.25">
      <c r="A64" s="7" t="s">
        <v>19</v>
      </c>
      <c r="B64" s="8">
        <f>101.56+8.58+4.75</f>
        <v>114.89</v>
      </c>
      <c r="C64" s="55">
        <f>(B64*C63)/B63</f>
        <v>0.93787755102040815</v>
      </c>
      <c r="D64" s="8">
        <v>0</v>
      </c>
      <c r="E64" s="8"/>
      <c r="F64" s="7" t="s">
        <v>10</v>
      </c>
      <c r="H64" s="7" t="s">
        <v>19</v>
      </c>
      <c r="I64" s="8">
        <f>101.56+8.58+4.75</f>
        <v>114.89</v>
      </c>
      <c r="J64" s="18">
        <v>1</v>
      </c>
      <c r="K64" s="8">
        <v>1</v>
      </c>
      <c r="L64" s="8">
        <v>0</v>
      </c>
      <c r="M64" s="7" t="s">
        <v>10</v>
      </c>
    </row>
    <row r="65" spans="1:13" x14ac:dyDescent="0.25">
      <c r="A65" s="7" t="s">
        <v>35</v>
      </c>
      <c r="B65" s="8">
        <v>123.06</v>
      </c>
      <c r="C65" s="55">
        <f>(B65*C63)/B63</f>
        <v>1.0045714285714287</v>
      </c>
      <c r="D65" s="8">
        <v>0</v>
      </c>
      <c r="E65" s="8"/>
      <c r="F65" s="7" t="s">
        <v>10</v>
      </c>
      <c r="H65" s="7" t="s">
        <v>35</v>
      </c>
      <c r="I65" s="8">
        <v>123.06</v>
      </c>
      <c r="J65" s="18">
        <v>1</v>
      </c>
      <c r="K65" s="8">
        <v>1</v>
      </c>
      <c r="L65" s="8">
        <v>0</v>
      </c>
      <c r="M65" s="7" t="s">
        <v>10</v>
      </c>
    </row>
    <row r="66" spans="1:13" x14ac:dyDescent="0.25">
      <c r="A66" s="7" t="s">
        <v>417</v>
      </c>
      <c r="B66" s="8">
        <v>31.69</v>
      </c>
      <c r="C66" s="55">
        <f>(B66*C63)/B63</f>
        <v>0.25869387755102041</v>
      </c>
      <c r="D66" s="8"/>
      <c r="E66" s="8"/>
      <c r="F66" s="7" t="s">
        <v>14</v>
      </c>
      <c r="H66" s="7" t="s">
        <v>15</v>
      </c>
      <c r="I66" s="8">
        <v>153</v>
      </c>
      <c r="J66" s="18">
        <v>1</v>
      </c>
      <c r="K66" s="8">
        <v>1</v>
      </c>
      <c r="L66" s="8">
        <v>0</v>
      </c>
      <c r="M66" s="7" t="s">
        <v>11</v>
      </c>
    </row>
    <row r="67" spans="1:13" s="6" customFormat="1" ht="12.75" x14ac:dyDescent="0.2">
      <c r="A67" s="7" t="s">
        <v>15</v>
      </c>
      <c r="B67" s="8">
        <v>153</v>
      </c>
      <c r="C67" s="55">
        <f>(B67*C63)/B63</f>
        <v>1.2489795918367348</v>
      </c>
      <c r="D67" s="8">
        <v>0</v>
      </c>
      <c r="E67" s="8"/>
      <c r="F67" s="7" t="s">
        <v>11</v>
      </c>
      <c r="H67" s="7" t="s">
        <v>37</v>
      </c>
      <c r="I67" s="8">
        <v>54.25</v>
      </c>
      <c r="J67" s="18">
        <v>1</v>
      </c>
      <c r="K67" s="8">
        <v>1</v>
      </c>
      <c r="L67" s="8">
        <v>0</v>
      </c>
      <c r="M67" s="7" t="s">
        <v>14</v>
      </c>
    </row>
    <row r="68" spans="1:13" x14ac:dyDescent="0.25">
      <c r="A68" s="7" t="s">
        <v>37</v>
      </c>
      <c r="B68" s="8">
        <v>54.25</v>
      </c>
      <c r="C68" s="55">
        <f>(B68*C63)/B63</f>
        <v>0.44285714285714284</v>
      </c>
      <c r="D68" s="8"/>
      <c r="E68" s="8"/>
      <c r="F68" s="7" t="s">
        <v>14</v>
      </c>
      <c r="H68" s="7" t="s">
        <v>20</v>
      </c>
      <c r="I68" s="8">
        <v>172</v>
      </c>
      <c r="J68" s="18">
        <v>1</v>
      </c>
      <c r="K68" s="8">
        <v>1</v>
      </c>
      <c r="L68" s="8">
        <v>0</v>
      </c>
      <c r="M68" s="7" t="s">
        <v>11</v>
      </c>
    </row>
    <row r="69" spans="1:13" x14ac:dyDescent="0.25">
      <c r="A69" s="7" t="s">
        <v>20</v>
      </c>
      <c r="B69" s="8">
        <v>172</v>
      </c>
      <c r="C69" s="55">
        <f>(B69*C63)/B63</f>
        <v>1.4040816326530612</v>
      </c>
      <c r="D69" s="8">
        <v>0</v>
      </c>
      <c r="E69" s="8"/>
      <c r="F69" s="7" t="s">
        <v>11</v>
      </c>
      <c r="H69" s="7" t="s">
        <v>23</v>
      </c>
      <c r="I69" s="8">
        <v>1098</v>
      </c>
      <c r="J69" s="18">
        <v>9</v>
      </c>
      <c r="K69" s="8">
        <v>7</v>
      </c>
      <c r="L69" s="8">
        <v>2</v>
      </c>
      <c r="M69" s="7" t="s">
        <v>10</v>
      </c>
    </row>
    <row r="70" spans="1:13" x14ac:dyDescent="0.25">
      <c r="A70" s="7" t="s">
        <v>23</v>
      </c>
      <c r="B70" s="8">
        <f>B63-B64-B65-B66-B67-B68-B69</f>
        <v>1066.1099999999999</v>
      </c>
      <c r="C70" s="55">
        <f>(B70*C63)/B63</f>
        <v>8.7029387755102032</v>
      </c>
      <c r="D70" s="8">
        <v>0</v>
      </c>
      <c r="E70" s="8">
        <v>0</v>
      </c>
      <c r="F70" s="7" t="s">
        <v>10</v>
      </c>
      <c r="I70" s="11"/>
      <c r="J70" s="42">
        <f>SUM(J64:J69)</f>
        <v>14</v>
      </c>
      <c r="K70" s="11"/>
      <c r="L70" s="11"/>
    </row>
    <row r="71" spans="1:13" x14ac:dyDescent="0.25">
      <c r="B71" s="11"/>
      <c r="C71" s="42">
        <f>SUM(C64:C70)</f>
        <v>14</v>
      </c>
      <c r="D71" s="11"/>
      <c r="E71" s="11"/>
    </row>
    <row r="72" spans="1:13" x14ac:dyDescent="0.25">
      <c r="B72" s="11"/>
      <c r="C72" s="11"/>
      <c r="D72" s="11"/>
      <c r="E72" s="11"/>
      <c r="H72" s="4" t="s">
        <v>38</v>
      </c>
      <c r="I72" s="39">
        <v>522</v>
      </c>
      <c r="J72" s="39">
        <v>8</v>
      </c>
      <c r="K72" s="2" t="s">
        <v>5</v>
      </c>
      <c r="L72" s="2" t="s">
        <v>6</v>
      </c>
      <c r="M72" s="13"/>
    </row>
    <row r="73" spans="1:13" x14ac:dyDescent="0.25">
      <c r="A73" s="4" t="s">
        <v>38</v>
      </c>
      <c r="B73" s="39">
        <v>522</v>
      </c>
      <c r="C73" s="39">
        <v>8</v>
      </c>
      <c r="D73" s="2" t="s">
        <v>5</v>
      </c>
      <c r="E73" s="2" t="s">
        <v>6</v>
      </c>
      <c r="F73" s="13"/>
      <c r="H73" s="7" t="s">
        <v>19</v>
      </c>
      <c r="I73" s="8"/>
      <c r="J73" s="18">
        <f>(I73*J72)/I72</f>
        <v>0</v>
      </c>
      <c r="K73" s="8"/>
      <c r="L73" s="8"/>
      <c r="M73" s="7" t="s">
        <v>10</v>
      </c>
    </row>
    <row r="74" spans="1:13" x14ac:dyDescent="0.25">
      <c r="A74" s="7" t="s">
        <v>19</v>
      </c>
      <c r="B74" s="8"/>
      <c r="C74" s="55">
        <f>(B74*C73)/B73</f>
        <v>0</v>
      </c>
      <c r="D74" s="8">
        <v>0</v>
      </c>
      <c r="E74" s="8"/>
      <c r="F74" s="7" t="s">
        <v>10</v>
      </c>
      <c r="H74" s="7" t="s">
        <v>36</v>
      </c>
      <c r="I74" s="8">
        <v>176.83</v>
      </c>
      <c r="J74" s="18">
        <f>(I74*J72)/I72</f>
        <v>2.7100383141762454</v>
      </c>
      <c r="K74" s="8">
        <v>2</v>
      </c>
      <c r="L74" s="8">
        <v>1</v>
      </c>
      <c r="M74" s="7" t="s">
        <v>17</v>
      </c>
    </row>
    <row r="75" spans="1:13" x14ac:dyDescent="0.25">
      <c r="A75" s="7" t="s">
        <v>36</v>
      </c>
      <c r="B75" s="8">
        <v>176.83</v>
      </c>
      <c r="C75" s="55">
        <f>(B75*C73)/B73</f>
        <v>2.7100383141762454</v>
      </c>
      <c r="D75" s="8"/>
      <c r="E75" s="8"/>
      <c r="F75" s="7" t="s">
        <v>17</v>
      </c>
      <c r="H75" s="7" t="s">
        <v>39</v>
      </c>
      <c r="I75" s="8"/>
      <c r="J75" s="18">
        <f t="shared" ref="J75" si="0">(I75*J74)/I74</f>
        <v>0</v>
      </c>
      <c r="K75" s="8"/>
      <c r="L75" s="8"/>
      <c r="M75" s="7" t="s">
        <v>14</v>
      </c>
    </row>
    <row r="76" spans="1:13" x14ac:dyDescent="0.25">
      <c r="A76" s="7" t="s">
        <v>39</v>
      </c>
      <c r="B76" s="8"/>
      <c r="C76" s="55">
        <f t="shared" ref="C76" si="1">(B76*C75)/B75</f>
        <v>0</v>
      </c>
      <c r="D76" s="8"/>
      <c r="E76" s="8"/>
      <c r="F76" s="7" t="s">
        <v>14</v>
      </c>
      <c r="H76" s="7" t="s">
        <v>20</v>
      </c>
      <c r="I76" s="8">
        <v>156</v>
      </c>
      <c r="J76" s="18">
        <f>(I76*J72)/I72</f>
        <v>2.3908045977011496</v>
      </c>
      <c r="K76" s="8">
        <v>2</v>
      </c>
      <c r="L76" s="8">
        <v>0</v>
      </c>
      <c r="M76" s="7" t="s">
        <v>10</v>
      </c>
    </row>
    <row r="77" spans="1:13" x14ac:dyDescent="0.25">
      <c r="A77" s="7" t="s">
        <v>20</v>
      </c>
      <c r="B77" s="8">
        <v>156</v>
      </c>
      <c r="C77" s="55">
        <f>(B77*C73)/B73</f>
        <v>2.3908045977011496</v>
      </c>
      <c r="D77" s="8">
        <v>0</v>
      </c>
      <c r="E77" s="8"/>
      <c r="F77" s="7" t="s">
        <v>10</v>
      </c>
      <c r="H77" s="7" t="s">
        <v>23</v>
      </c>
      <c r="I77" s="8">
        <f>I72-I73-I74-I76</f>
        <v>189.16999999999996</v>
      </c>
      <c r="J77" s="18">
        <f>(I77*J72)/I72</f>
        <v>2.8991570881226045</v>
      </c>
      <c r="K77" s="8">
        <v>2</v>
      </c>
      <c r="L77" s="8">
        <v>1</v>
      </c>
      <c r="M77" s="7" t="s">
        <v>10</v>
      </c>
    </row>
    <row r="78" spans="1:13" x14ac:dyDescent="0.25">
      <c r="A78" s="7" t="s">
        <v>23</v>
      </c>
      <c r="B78" s="8">
        <f>B73-B74-B75-B77</f>
        <v>189.16999999999996</v>
      </c>
      <c r="C78" s="55">
        <f>(B78*C73)/B73</f>
        <v>2.8991570881226045</v>
      </c>
      <c r="D78" s="8">
        <v>0</v>
      </c>
      <c r="E78" s="8">
        <v>0</v>
      </c>
      <c r="F78" s="7" t="s">
        <v>10</v>
      </c>
      <c r="J78" s="42">
        <f>SUM(J73:J77)</f>
        <v>8</v>
      </c>
    </row>
    <row r="79" spans="1:13" x14ac:dyDescent="0.25">
      <c r="C79" s="58">
        <f>SUM(C74:C78)</f>
        <v>8</v>
      </c>
      <c r="D79" s="11"/>
      <c r="E79" s="11"/>
    </row>
    <row r="82" spans="3:13" x14ac:dyDescent="0.25">
      <c r="C82" s="20">
        <f>C19+C25+C33+C42+C50+C56+C71+C79</f>
        <v>128</v>
      </c>
    </row>
    <row r="83" spans="3:13" ht="45" x14ac:dyDescent="0.25">
      <c r="H83" s="23" t="s">
        <v>2</v>
      </c>
      <c r="I83" s="23" t="s">
        <v>3</v>
      </c>
      <c r="J83" s="24" t="s">
        <v>422</v>
      </c>
      <c r="K83" s="37" t="s">
        <v>5</v>
      </c>
      <c r="L83" s="37" t="s">
        <v>6</v>
      </c>
      <c r="M83" s="23" t="s">
        <v>7</v>
      </c>
    </row>
    <row r="84" spans="3:13" x14ac:dyDescent="0.25">
      <c r="H84" s="4" t="s">
        <v>8</v>
      </c>
      <c r="I84" s="39">
        <v>2597</v>
      </c>
      <c r="J84" s="40">
        <v>34</v>
      </c>
      <c r="K84" s="5"/>
      <c r="L84" s="5"/>
      <c r="M84" s="4"/>
    </row>
    <row r="85" spans="3:13" x14ac:dyDescent="0.25">
      <c r="H85" s="7" t="s">
        <v>9</v>
      </c>
      <c r="I85" s="36">
        <v>889.35</v>
      </c>
      <c r="J85" s="8">
        <f>(I85*J84)/I84</f>
        <v>11.643396226415096</v>
      </c>
      <c r="K85" s="8">
        <v>10</v>
      </c>
      <c r="L85" s="8">
        <f>J85*16.76%</f>
        <v>1.9514332075471703</v>
      </c>
      <c r="M85" s="7" t="s">
        <v>10</v>
      </c>
    </row>
    <row r="86" spans="3:13" x14ac:dyDescent="0.25">
      <c r="H86" s="7" t="s">
        <v>12</v>
      </c>
      <c r="I86" s="36">
        <v>87.96</v>
      </c>
      <c r="J86" s="8">
        <f>(I86*J84)/I84</f>
        <v>1.1515748941085868</v>
      </c>
      <c r="K86" s="8">
        <v>1</v>
      </c>
      <c r="L86" s="8">
        <v>0</v>
      </c>
      <c r="M86" s="7" t="s">
        <v>10</v>
      </c>
    </row>
    <row r="87" spans="3:13" x14ac:dyDescent="0.25">
      <c r="H87" s="7" t="s">
        <v>13</v>
      </c>
      <c r="I87" s="36">
        <v>489.58</v>
      </c>
      <c r="J87" s="8">
        <f>(I87*J84)/I84</f>
        <v>6.409595687331537</v>
      </c>
      <c r="K87" s="8">
        <v>5</v>
      </c>
      <c r="L87" s="8">
        <v>1</v>
      </c>
      <c r="M87" s="7" t="s">
        <v>10</v>
      </c>
    </row>
    <row r="88" spans="3:13" x14ac:dyDescent="0.25">
      <c r="H88" s="7" t="s">
        <v>16</v>
      </c>
      <c r="I88" s="36">
        <v>67.23</v>
      </c>
      <c r="J88" s="8">
        <f>(I88*J84)/I84</f>
        <v>0.88017712745475551</v>
      </c>
      <c r="K88" s="8">
        <v>1</v>
      </c>
      <c r="L88" s="8">
        <v>0</v>
      </c>
      <c r="M88" s="7" t="s">
        <v>17</v>
      </c>
    </row>
    <row r="89" spans="3:13" x14ac:dyDescent="0.25">
      <c r="H89" s="7" t="s">
        <v>18</v>
      </c>
      <c r="I89" s="36">
        <v>140.66999999999999</v>
      </c>
      <c r="J89" s="8">
        <f>(I89*J84)/I84</f>
        <v>1.8416557566422795</v>
      </c>
      <c r="K89" s="8">
        <v>2</v>
      </c>
      <c r="L89" s="8">
        <v>0</v>
      </c>
      <c r="M89" s="7" t="s">
        <v>11</v>
      </c>
    </row>
    <row r="90" spans="3:13" x14ac:dyDescent="0.25">
      <c r="H90" s="7" t="s">
        <v>20</v>
      </c>
      <c r="I90" s="8">
        <v>296</v>
      </c>
      <c r="J90" s="8">
        <f>(I90*J84)/I84</f>
        <v>3.875240662302657</v>
      </c>
      <c r="K90" s="8">
        <v>3</v>
      </c>
      <c r="L90" s="8">
        <v>1</v>
      </c>
      <c r="M90" s="7" t="s">
        <v>11</v>
      </c>
    </row>
    <row r="91" spans="3:13" x14ac:dyDescent="0.25">
      <c r="H91" s="7" t="s">
        <v>21</v>
      </c>
      <c r="I91" s="8">
        <f>I84-SUM(I85:I90)</f>
        <v>626.20999999999981</v>
      </c>
      <c r="J91" s="8">
        <f>(I91*J84)/I84</f>
        <v>8.1983596457450876</v>
      </c>
      <c r="K91" s="8">
        <v>6</v>
      </c>
      <c r="L91" s="8">
        <v>2</v>
      </c>
      <c r="M91" s="7" t="s">
        <v>10</v>
      </c>
    </row>
    <row r="92" spans="3:13" x14ac:dyDescent="0.25">
      <c r="H92" s="6"/>
      <c r="I92" s="9"/>
      <c r="J92" s="10">
        <f>SUM(J85:J91)</f>
        <v>33.999999999999993</v>
      </c>
      <c r="K92" s="10"/>
      <c r="L92" s="10"/>
      <c r="M92" s="6"/>
    </row>
    <row r="93" spans="3:13" x14ac:dyDescent="0.25">
      <c r="H93" s="6"/>
      <c r="I93" s="6"/>
      <c r="J93" s="6"/>
      <c r="K93" s="6"/>
      <c r="L93" s="6"/>
      <c r="M93" s="6"/>
    </row>
    <row r="94" spans="3:13" x14ac:dyDescent="0.25">
      <c r="H94" s="4" t="s">
        <v>22</v>
      </c>
      <c r="I94" s="40">
        <v>350</v>
      </c>
      <c r="J94" s="40">
        <v>8</v>
      </c>
      <c r="K94" s="2" t="s">
        <v>5</v>
      </c>
      <c r="L94" s="2" t="s">
        <v>6</v>
      </c>
      <c r="M94" s="4"/>
    </row>
    <row r="95" spans="3:13" x14ac:dyDescent="0.25">
      <c r="H95" s="7" t="s">
        <v>19</v>
      </c>
      <c r="I95" s="8">
        <v>160</v>
      </c>
      <c r="J95" s="8">
        <v>4</v>
      </c>
      <c r="K95" s="8">
        <v>3</v>
      </c>
      <c r="L95" s="8">
        <v>1</v>
      </c>
      <c r="M95" s="7" t="s">
        <v>10</v>
      </c>
    </row>
    <row r="96" spans="3:13" x14ac:dyDescent="0.25">
      <c r="H96" s="7" t="s">
        <v>20</v>
      </c>
      <c r="I96" s="8">
        <v>122</v>
      </c>
      <c r="J96" s="8">
        <v>3</v>
      </c>
      <c r="K96" s="8">
        <v>2</v>
      </c>
      <c r="L96" s="8">
        <v>1</v>
      </c>
      <c r="M96" s="7" t="s">
        <v>11</v>
      </c>
    </row>
    <row r="97" spans="8:13" x14ac:dyDescent="0.25">
      <c r="H97" s="7" t="s">
        <v>23</v>
      </c>
      <c r="I97" s="8">
        <v>68</v>
      </c>
      <c r="J97" s="8">
        <v>1</v>
      </c>
      <c r="K97" s="8">
        <v>1</v>
      </c>
      <c r="L97" s="8">
        <v>0</v>
      </c>
      <c r="M97" s="7" t="s">
        <v>10</v>
      </c>
    </row>
    <row r="98" spans="8:13" x14ac:dyDescent="0.25">
      <c r="H98" s="12"/>
      <c r="I98" s="14"/>
      <c r="J98" s="10">
        <f>SUM(J95:J97)</f>
        <v>8</v>
      </c>
      <c r="K98" s="15"/>
      <c r="L98" s="14"/>
      <c r="M98" s="16"/>
    </row>
    <row r="100" spans="8:13" x14ac:dyDescent="0.25">
      <c r="H100" s="4" t="s">
        <v>24</v>
      </c>
      <c r="I100" s="40">
        <v>1361</v>
      </c>
      <c r="J100" s="39">
        <v>22</v>
      </c>
      <c r="K100" s="2" t="s">
        <v>5</v>
      </c>
      <c r="L100" s="2" t="s">
        <v>6</v>
      </c>
      <c r="M100" s="4"/>
    </row>
    <row r="101" spans="8:13" x14ac:dyDescent="0.25">
      <c r="H101" s="7" t="s">
        <v>19</v>
      </c>
      <c r="I101" s="8">
        <v>465</v>
      </c>
      <c r="J101" s="8">
        <f>(I101*J100)/I100</f>
        <v>7.5165319617927997</v>
      </c>
      <c r="K101" s="8">
        <v>6</v>
      </c>
      <c r="L101" s="8">
        <v>2</v>
      </c>
      <c r="M101" s="7" t="s">
        <v>10</v>
      </c>
    </row>
    <row r="102" spans="8:13" x14ac:dyDescent="0.25">
      <c r="H102" s="7" t="s">
        <v>25</v>
      </c>
      <c r="I102" s="8">
        <v>152</v>
      </c>
      <c r="J102" s="8">
        <f>(I102*J100)/I100</f>
        <v>2.4570168993387216</v>
      </c>
      <c r="K102" s="8">
        <v>2</v>
      </c>
      <c r="L102" s="8">
        <v>0</v>
      </c>
      <c r="M102" s="7" t="s">
        <v>10</v>
      </c>
    </row>
    <row r="103" spans="8:13" x14ac:dyDescent="0.25">
      <c r="H103" s="7" t="s">
        <v>26</v>
      </c>
      <c r="I103" s="8">
        <v>100</v>
      </c>
      <c r="J103" s="8">
        <f>(I103*J100)/I100</f>
        <v>1.6164584864070537</v>
      </c>
      <c r="K103" s="8">
        <v>2</v>
      </c>
      <c r="L103" s="8">
        <v>0</v>
      </c>
      <c r="M103" s="7" t="s">
        <v>10</v>
      </c>
    </row>
    <row r="104" spans="8:13" x14ac:dyDescent="0.25">
      <c r="H104" s="7" t="s">
        <v>20</v>
      </c>
      <c r="I104" s="8">
        <v>321</v>
      </c>
      <c r="J104" s="8">
        <f>(I104*J100)/I100</f>
        <v>5.1888317413666423</v>
      </c>
      <c r="K104" s="8">
        <v>4</v>
      </c>
      <c r="L104" s="8">
        <v>1</v>
      </c>
      <c r="M104" s="7" t="s">
        <v>11</v>
      </c>
    </row>
    <row r="105" spans="8:13" x14ac:dyDescent="0.25">
      <c r="H105" s="7" t="s">
        <v>23</v>
      </c>
      <c r="I105" s="8">
        <f>I100-I101-I102-I103-I104</f>
        <v>323</v>
      </c>
      <c r="J105" s="8">
        <f>(I105*J100)/I100</f>
        <v>5.221160911094783</v>
      </c>
      <c r="K105" s="8">
        <v>4</v>
      </c>
      <c r="L105" s="8">
        <v>1</v>
      </c>
      <c r="M105" s="7" t="s">
        <v>10</v>
      </c>
    </row>
    <row r="106" spans="8:13" x14ac:dyDescent="0.25">
      <c r="H106" s="12"/>
      <c r="I106" s="15"/>
      <c r="J106" s="10">
        <f>SUM(J101:J105)</f>
        <v>22</v>
      </c>
      <c r="K106" s="15"/>
      <c r="L106" s="15"/>
      <c r="M106" s="12"/>
    </row>
    <row r="108" spans="8:13" x14ac:dyDescent="0.25">
      <c r="H108" s="4" t="s">
        <v>27</v>
      </c>
      <c r="I108" s="40">
        <v>2696</v>
      </c>
      <c r="J108" s="40">
        <v>17</v>
      </c>
      <c r="K108" s="5"/>
      <c r="L108" s="5"/>
      <c r="M108" s="13"/>
    </row>
    <row r="109" spans="8:13" x14ac:dyDescent="0.25">
      <c r="H109" s="7" t="s">
        <v>9</v>
      </c>
      <c r="I109" s="8">
        <v>567</v>
      </c>
      <c r="J109" s="8">
        <v>3</v>
      </c>
      <c r="K109" s="8">
        <v>2</v>
      </c>
      <c r="L109" s="8">
        <f>J109*16.76%</f>
        <v>0.50280000000000014</v>
      </c>
      <c r="M109" s="7" t="s">
        <v>10</v>
      </c>
    </row>
    <row r="110" spans="8:13" x14ac:dyDescent="0.25">
      <c r="H110" s="7" t="s">
        <v>13</v>
      </c>
      <c r="I110" s="8">
        <v>288</v>
      </c>
      <c r="J110" s="8">
        <v>2</v>
      </c>
      <c r="K110" s="8">
        <v>2</v>
      </c>
      <c r="L110" s="8">
        <v>0</v>
      </c>
      <c r="M110" s="7" t="s">
        <v>10</v>
      </c>
    </row>
    <row r="111" spans="8:13" x14ac:dyDescent="0.25">
      <c r="H111" s="7" t="s">
        <v>19</v>
      </c>
      <c r="I111" s="8">
        <v>109</v>
      </c>
      <c r="J111" s="8">
        <v>1</v>
      </c>
      <c r="K111" s="8">
        <v>1</v>
      </c>
      <c r="L111" s="8">
        <v>0</v>
      </c>
      <c r="M111" s="7" t="s">
        <v>10</v>
      </c>
    </row>
    <row r="112" spans="8:13" x14ac:dyDescent="0.25">
      <c r="H112" s="7" t="s">
        <v>28</v>
      </c>
      <c r="I112" s="8">
        <v>115</v>
      </c>
      <c r="J112" s="8">
        <v>1</v>
      </c>
      <c r="K112" s="8">
        <v>1</v>
      </c>
      <c r="L112" s="8">
        <v>0</v>
      </c>
      <c r="M112" s="7" t="s">
        <v>11</v>
      </c>
    </row>
    <row r="113" spans="8:13" x14ac:dyDescent="0.25">
      <c r="H113" s="7" t="s">
        <v>20</v>
      </c>
      <c r="I113" s="8">
        <v>451</v>
      </c>
      <c r="J113" s="8">
        <v>3</v>
      </c>
      <c r="K113" s="8">
        <v>2</v>
      </c>
      <c r="L113" s="8">
        <v>1</v>
      </c>
      <c r="M113" s="7" t="s">
        <v>11</v>
      </c>
    </row>
    <row r="114" spans="8:13" x14ac:dyDescent="0.25">
      <c r="H114" s="7" t="s">
        <v>23</v>
      </c>
      <c r="I114" s="8">
        <f>I108-I109-I110-I111-I112-I113</f>
        <v>1166</v>
      </c>
      <c r="J114" s="8">
        <v>7</v>
      </c>
      <c r="K114" s="8">
        <v>5</v>
      </c>
      <c r="L114" s="8">
        <v>2</v>
      </c>
      <c r="M114" s="7" t="s">
        <v>10</v>
      </c>
    </row>
    <row r="115" spans="8:13" x14ac:dyDescent="0.25">
      <c r="H115" s="12"/>
      <c r="I115" s="11"/>
      <c r="J115" s="42">
        <f>SUM(J109:J114)</f>
        <v>17</v>
      </c>
      <c r="K115" s="11"/>
      <c r="L115" s="11"/>
    </row>
    <row r="117" spans="8:13" x14ac:dyDescent="0.25">
      <c r="H117" s="4" t="s">
        <v>29</v>
      </c>
      <c r="I117" s="40">
        <v>1242</v>
      </c>
      <c r="J117" s="40">
        <v>22</v>
      </c>
      <c r="K117" s="2" t="s">
        <v>5</v>
      </c>
      <c r="L117" s="2" t="s">
        <v>6</v>
      </c>
      <c r="M117" s="13"/>
    </row>
    <row r="118" spans="8:13" x14ac:dyDescent="0.25">
      <c r="H118" s="7" t="s">
        <v>19</v>
      </c>
      <c r="I118" s="8">
        <v>307</v>
      </c>
      <c r="J118" s="8">
        <f>(I118*J117)/I117</f>
        <v>5.4380032206119164</v>
      </c>
      <c r="K118" s="8">
        <v>4</v>
      </c>
      <c r="L118" s="8">
        <v>1</v>
      </c>
      <c r="M118" s="7" t="s">
        <v>10</v>
      </c>
    </row>
    <row r="119" spans="8:13" x14ac:dyDescent="0.25">
      <c r="H119" s="7" t="s">
        <v>25</v>
      </c>
      <c r="I119" s="18">
        <v>88</v>
      </c>
      <c r="J119" s="8">
        <f>(I119*J117)/I117</f>
        <v>1.5587761674718197</v>
      </c>
      <c r="K119" s="18">
        <v>2</v>
      </c>
      <c r="L119" s="18">
        <v>0</v>
      </c>
      <c r="M119" s="7" t="s">
        <v>10</v>
      </c>
    </row>
    <row r="120" spans="8:13" x14ac:dyDescent="0.25">
      <c r="H120" s="7" t="s">
        <v>30</v>
      </c>
      <c r="I120" s="18">
        <v>44</v>
      </c>
      <c r="J120" s="8">
        <f>(I120*J117)/I117</f>
        <v>0.77938808373590984</v>
      </c>
      <c r="K120" s="18">
        <v>1</v>
      </c>
      <c r="L120" s="18">
        <v>0</v>
      </c>
      <c r="M120" s="7" t="s">
        <v>14</v>
      </c>
    </row>
    <row r="121" spans="8:13" x14ac:dyDescent="0.25">
      <c r="H121" s="7" t="s">
        <v>20</v>
      </c>
      <c r="I121" s="8">
        <v>453</v>
      </c>
      <c r="J121" s="8">
        <f>(I121*J117)/I117</f>
        <v>8.0241545893719799</v>
      </c>
      <c r="K121" s="8">
        <v>6</v>
      </c>
      <c r="L121" s="8">
        <v>2</v>
      </c>
      <c r="M121" s="7" t="s">
        <v>11</v>
      </c>
    </row>
    <row r="122" spans="8:13" x14ac:dyDescent="0.25">
      <c r="H122" s="7" t="s">
        <v>23</v>
      </c>
      <c r="I122" s="8">
        <f>I117-I118-I119-I120-I121</f>
        <v>350</v>
      </c>
      <c r="J122" s="8">
        <f>(I122*J117)/I117</f>
        <v>6.1996779388083736</v>
      </c>
      <c r="K122" s="8">
        <v>4</v>
      </c>
      <c r="L122" s="8">
        <v>2</v>
      </c>
      <c r="M122" s="7" t="s">
        <v>10</v>
      </c>
    </row>
    <row r="123" spans="8:13" x14ac:dyDescent="0.25">
      <c r="H123" s="12"/>
      <c r="I123" s="14"/>
      <c r="J123" s="10">
        <f>SUM(J118:J122)</f>
        <v>22</v>
      </c>
      <c r="K123" s="15"/>
      <c r="L123" s="15"/>
      <c r="M123" s="16"/>
    </row>
    <row r="125" spans="8:13" x14ac:dyDescent="0.25">
      <c r="H125" s="4" t="s">
        <v>31</v>
      </c>
      <c r="I125" s="40">
        <v>149</v>
      </c>
      <c r="J125" s="39">
        <v>3</v>
      </c>
      <c r="K125" s="2" t="s">
        <v>5</v>
      </c>
      <c r="L125" s="2" t="s">
        <v>6</v>
      </c>
      <c r="M125" s="19"/>
    </row>
    <row r="126" spans="8:13" x14ac:dyDescent="0.25">
      <c r="H126" s="7" t="s">
        <v>32</v>
      </c>
      <c r="I126" s="18">
        <v>44</v>
      </c>
      <c r="J126" s="18">
        <f>(I126*J125)/I125</f>
        <v>0.88590604026845643</v>
      </c>
      <c r="K126" s="18">
        <v>1</v>
      </c>
      <c r="L126" s="18">
        <v>0</v>
      </c>
      <c r="M126" s="7" t="s">
        <v>17</v>
      </c>
    </row>
    <row r="127" spans="8:13" x14ac:dyDescent="0.25">
      <c r="H127" s="7" t="s">
        <v>20</v>
      </c>
      <c r="I127" s="18">
        <v>13</v>
      </c>
      <c r="J127" s="18">
        <f>(I127*J125)/I125</f>
        <v>0.26174496644295303</v>
      </c>
      <c r="K127" s="18">
        <v>0</v>
      </c>
      <c r="L127" s="18">
        <v>0</v>
      </c>
      <c r="M127" s="7" t="s">
        <v>14</v>
      </c>
    </row>
    <row r="128" spans="8:13" x14ac:dyDescent="0.25">
      <c r="H128" s="7" t="s">
        <v>23</v>
      </c>
      <c r="I128" s="18">
        <f>I125-I126-I127</f>
        <v>92</v>
      </c>
      <c r="J128" s="18">
        <f>(I128*J125)/I125</f>
        <v>1.8523489932885906</v>
      </c>
      <c r="K128" s="18">
        <v>2</v>
      </c>
      <c r="L128" s="18">
        <v>0</v>
      </c>
      <c r="M128" s="7" t="s">
        <v>10</v>
      </c>
    </row>
    <row r="131" spans="8:13" x14ac:dyDescent="0.25">
      <c r="H131" s="4" t="s">
        <v>33</v>
      </c>
      <c r="I131" s="40">
        <v>40</v>
      </c>
      <c r="J131" s="39">
        <v>1</v>
      </c>
      <c r="K131" s="2" t="s">
        <v>5</v>
      </c>
      <c r="L131" s="2" t="s">
        <v>6</v>
      </c>
      <c r="M131" s="13"/>
    </row>
    <row r="132" spans="8:13" x14ac:dyDescent="0.25">
      <c r="H132" s="7" t="s">
        <v>20</v>
      </c>
      <c r="I132" s="21"/>
      <c r="J132" s="8"/>
      <c r="K132" s="8"/>
      <c r="L132" s="8"/>
      <c r="M132" s="7" t="s">
        <v>14</v>
      </c>
    </row>
    <row r="133" spans="8:13" x14ac:dyDescent="0.25">
      <c r="H133" s="7" t="s">
        <v>23</v>
      </c>
      <c r="I133" s="7">
        <f>I131</f>
        <v>40</v>
      </c>
      <c r="J133" s="7">
        <f>J131*I133/I131</f>
        <v>1</v>
      </c>
      <c r="K133" s="7">
        <v>1</v>
      </c>
      <c r="L133" s="7">
        <v>0</v>
      </c>
      <c r="M133" s="7" t="s">
        <v>11</v>
      </c>
    </row>
    <row r="136" spans="8:13" x14ac:dyDescent="0.25">
      <c r="H136" s="4" t="s">
        <v>34</v>
      </c>
      <c r="I136" s="40">
        <v>1715</v>
      </c>
      <c r="J136" s="40">
        <v>14</v>
      </c>
      <c r="K136" s="38" t="s">
        <v>5</v>
      </c>
      <c r="L136" s="38" t="s">
        <v>6</v>
      </c>
      <c r="M136" s="13"/>
    </row>
    <row r="137" spans="8:13" x14ac:dyDescent="0.25">
      <c r="H137" s="7" t="s">
        <v>19</v>
      </c>
      <c r="I137" s="8">
        <f>101.56+8.58+4.75</f>
        <v>114.89</v>
      </c>
      <c r="J137" s="18">
        <v>1</v>
      </c>
      <c r="K137" s="8">
        <v>1</v>
      </c>
      <c r="L137" s="8">
        <v>0</v>
      </c>
      <c r="M137" s="7" t="s">
        <v>10</v>
      </c>
    </row>
    <row r="138" spans="8:13" x14ac:dyDescent="0.25">
      <c r="H138" s="7" t="s">
        <v>35</v>
      </c>
      <c r="I138" s="8">
        <v>123.06</v>
      </c>
      <c r="J138" s="18">
        <v>1</v>
      </c>
      <c r="K138" s="8">
        <v>1</v>
      </c>
      <c r="L138" s="8">
        <v>0</v>
      </c>
      <c r="M138" s="7" t="s">
        <v>10</v>
      </c>
    </row>
    <row r="139" spans="8:13" x14ac:dyDescent="0.25">
      <c r="H139" s="7" t="s">
        <v>15</v>
      </c>
      <c r="I139" s="8">
        <v>153</v>
      </c>
      <c r="J139" s="18">
        <v>1</v>
      </c>
      <c r="K139" s="8">
        <v>1</v>
      </c>
      <c r="L139" s="8">
        <v>0</v>
      </c>
      <c r="M139" s="7" t="s">
        <v>11</v>
      </c>
    </row>
    <row r="140" spans="8:13" x14ac:dyDescent="0.25">
      <c r="H140" s="7" t="s">
        <v>37</v>
      </c>
      <c r="I140" s="8">
        <v>54.25</v>
      </c>
      <c r="J140" s="18">
        <v>1</v>
      </c>
      <c r="K140" s="8">
        <v>1</v>
      </c>
      <c r="L140" s="8">
        <v>0</v>
      </c>
      <c r="M140" s="7" t="s">
        <v>14</v>
      </c>
    </row>
    <row r="141" spans="8:13" x14ac:dyDescent="0.25">
      <c r="H141" s="7" t="s">
        <v>20</v>
      </c>
      <c r="I141" s="8">
        <v>172</v>
      </c>
      <c r="J141" s="18">
        <v>1</v>
      </c>
      <c r="K141" s="8">
        <v>1</v>
      </c>
      <c r="L141" s="8">
        <v>0</v>
      </c>
      <c r="M141" s="7" t="s">
        <v>11</v>
      </c>
    </row>
    <row r="142" spans="8:13" x14ac:dyDescent="0.25">
      <c r="H142" s="7" t="s">
        <v>23</v>
      </c>
      <c r="I142" s="8" t="e">
        <f>I136-I137-I138-#REF!-I139-I140-I141</f>
        <v>#REF!</v>
      </c>
      <c r="J142" s="18">
        <v>9</v>
      </c>
      <c r="K142" s="8">
        <v>7</v>
      </c>
      <c r="L142" s="8">
        <v>2</v>
      </c>
      <c r="M142" s="7" t="s">
        <v>10</v>
      </c>
    </row>
    <row r="143" spans="8:13" x14ac:dyDescent="0.25">
      <c r="I143" s="11"/>
      <c r="J143" s="42">
        <f>SUM(J137:J142)</f>
        <v>14</v>
      </c>
      <c r="K143" s="11"/>
      <c r="L143" s="11"/>
    </row>
    <row r="145" spans="8:13" x14ac:dyDescent="0.25">
      <c r="H145" s="4" t="s">
        <v>38</v>
      </c>
      <c r="I145" s="39">
        <v>522</v>
      </c>
      <c r="J145" s="39">
        <v>8</v>
      </c>
      <c r="K145" s="2" t="s">
        <v>5</v>
      </c>
      <c r="L145" s="2" t="s">
        <v>6</v>
      </c>
      <c r="M145" s="13"/>
    </row>
    <row r="146" spans="8:13" x14ac:dyDescent="0.25">
      <c r="H146" s="7" t="s">
        <v>19</v>
      </c>
      <c r="I146" s="8"/>
      <c r="J146" s="18">
        <f>(I146*J145)/I145</f>
        <v>0</v>
      </c>
      <c r="K146" s="8"/>
      <c r="L146" s="8"/>
      <c r="M146" s="7" t="s">
        <v>10</v>
      </c>
    </row>
    <row r="147" spans="8:13" x14ac:dyDescent="0.25">
      <c r="H147" s="7" t="s">
        <v>36</v>
      </c>
      <c r="I147" s="8">
        <v>176.83</v>
      </c>
      <c r="J147" s="18">
        <f>(I147*J145)/I145</f>
        <v>2.7100383141762454</v>
      </c>
      <c r="K147" s="8">
        <v>2</v>
      </c>
      <c r="L147" s="8">
        <v>1</v>
      </c>
      <c r="M147" s="7" t="s">
        <v>17</v>
      </c>
    </row>
    <row r="148" spans="8:13" x14ac:dyDescent="0.25">
      <c r="H148" s="7" t="s">
        <v>39</v>
      </c>
      <c r="I148" s="8"/>
      <c r="J148" s="18">
        <f t="shared" ref="J148" si="2">(I148*J147)/I147</f>
        <v>0</v>
      </c>
      <c r="K148" s="8"/>
      <c r="L148" s="8"/>
      <c r="M148" s="7" t="s">
        <v>14</v>
      </c>
    </row>
    <row r="149" spans="8:13" x14ac:dyDescent="0.25">
      <c r="H149" s="7" t="s">
        <v>20</v>
      </c>
      <c r="I149" s="8">
        <v>156</v>
      </c>
      <c r="J149" s="18">
        <f>(I149*J145)/I145</f>
        <v>2.3908045977011496</v>
      </c>
      <c r="K149" s="8">
        <v>2</v>
      </c>
      <c r="L149" s="8">
        <v>0</v>
      </c>
      <c r="M149" s="7" t="s">
        <v>10</v>
      </c>
    </row>
    <row r="150" spans="8:13" x14ac:dyDescent="0.25">
      <c r="H150" s="7" t="s">
        <v>23</v>
      </c>
      <c r="I150" s="8">
        <f>I145-I146-I147-I149</f>
        <v>189.16999999999996</v>
      </c>
      <c r="J150" s="18">
        <f>(I150*J145)/I145</f>
        <v>2.8991570881226045</v>
      </c>
      <c r="K150" s="8">
        <v>2</v>
      </c>
      <c r="L150" s="8">
        <v>1</v>
      </c>
      <c r="M150" s="7" t="s">
        <v>10</v>
      </c>
    </row>
    <row r="151" spans="8:13" x14ac:dyDescent="0.25">
      <c r="J151" s="42">
        <f>SUM(J146:J150)</f>
        <v>8</v>
      </c>
    </row>
  </sheetData>
  <mergeCells count="5">
    <mergeCell ref="A1:A4"/>
    <mergeCell ref="B2:B3"/>
    <mergeCell ref="A5:F5"/>
    <mergeCell ref="A8:F8"/>
    <mergeCell ref="H8:M8"/>
  </mergeCells>
  <pageMargins left="0.7" right="0.7" top="0.75" bottom="0.75" header="0.3" footer="0.3"/>
  <pageSetup paperSize="8" scale="96" fitToHeight="0" orientation="landscape" horizontalDpi="1200" verticalDpi="1200" r:id="rId1"/>
  <rowBreaks count="1" manualBreakCount="1">
    <brk id="43" max="16383" man="1"/>
  </rowBreaks>
  <ignoredErrors>
    <ignoredError sqref="J2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CF59-7F3D-4C13-9EF4-72F8F9EFDE22}">
  <sheetPr>
    <pageSetUpPr fitToPage="1"/>
  </sheetPr>
  <dimension ref="A2:L74"/>
  <sheetViews>
    <sheetView tabSelected="1" view="pageBreakPreview" topLeftCell="A46" zoomScale="60" zoomScaleNormal="100" workbookViewId="0">
      <selection activeCell="L92" sqref="L92"/>
    </sheetView>
  </sheetViews>
  <sheetFormatPr baseColWidth="10" defaultRowHeight="15" x14ac:dyDescent="0.25"/>
  <cols>
    <col min="1" max="1" width="26.5703125" customWidth="1"/>
    <col min="2" max="2" width="23.42578125" customWidth="1"/>
    <col min="3" max="3" width="17.85546875" customWidth="1"/>
    <col min="6" max="6" width="22" bestFit="1" customWidth="1"/>
    <col min="7" max="7" width="21.42578125" bestFit="1" customWidth="1"/>
    <col min="8" max="8" width="20.140625" bestFit="1" customWidth="1"/>
    <col min="9" max="9" width="16.5703125" customWidth="1"/>
    <col min="12" max="12" width="22" bestFit="1" customWidth="1"/>
  </cols>
  <sheetData>
    <row r="2" spans="1:12" x14ac:dyDescent="0.25">
      <c r="B2" s="61" t="s">
        <v>0</v>
      </c>
      <c r="C2" s="61"/>
    </row>
    <row r="3" spans="1:12" x14ac:dyDescent="0.25">
      <c r="B3" s="61"/>
      <c r="C3" s="61"/>
    </row>
    <row r="4" spans="1:12" ht="15.75" x14ac:dyDescent="0.25">
      <c r="A4" s="68" t="s">
        <v>418</v>
      </c>
      <c r="B4" s="68"/>
      <c r="C4" s="68"/>
      <c r="D4" s="68"/>
      <c r="E4" s="68"/>
    </row>
    <row r="5" spans="1:12" x14ac:dyDescent="0.25">
      <c r="A5" s="65" t="s">
        <v>1</v>
      </c>
      <c r="B5" s="66"/>
      <c r="C5" s="66"/>
      <c r="D5" s="66"/>
      <c r="E5" s="66"/>
    </row>
    <row r="6" spans="1:12" ht="15.75" thickBot="1" x14ac:dyDescent="0.3">
      <c r="A6" s="26"/>
    </row>
    <row r="7" spans="1:12" ht="18.75" thickBot="1" x14ac:dyDescent="0.3">
      <c r="A7" s="62" t="s">
        <v>135</v>
      </c>
      <c r="B7" s="63"/>
      <c r="C7" s="63"/>
      <c r="D7" s="63"/>
      <c r="E7" s="67"/>
    </row>
    <row r="8" spans="1:12" ht="47.25" customHeight="1" x14ac:dyDescent="0.25">
      <c r="A8" s="23" t="s">
        <v>2</v>
      </c>
      <c r="B8" s="23" t="s">
        <v>419</v>
      </c>
      <c r="C8" s="24" t="s">
        <v>420</v>
      </c>
      <c r="D8" s="37" t="s">
        <v>5</v>
      </c>
      <c r="E8" s="37" t="s">
        <v>6</v>
      </c>
      <c r="F8" s="23" t="s">
        <v>7</v>
      </c>
      <c r="G8" s="23" t="s">
        <v>2</v>
      </c>
      <c r="H8" s="23" t="s">
        <v>3</v>
      </c>
      <c r="I8" s="24" t="s">
        <v>422</v>
      </c>
      <c r="J8" s="37" t="s">
        <v>5</v>
      </c>
      <c r="K8" s="37" t="s">
        <v>6</v>
      </c>
      <c r="L8" s="23" t="s">
        <v>7</v>
      </c>
    </row>
    <row r="9" spans="1:12" x14ac:dyDescent="0.25">
      <c r="A9" s="4" t="s">
        <v>8</v>
      </c>
      <c r="B9" s="39">
        <v>2597</v>
      </c>
      <c r="C9" s="40">
        <v>28</v>
      </c>
      <c r="D9" s="5"/>
      <c r="E9" s="5"/>
      <c r="F9" s="4"/>
      <c r="G9" s="4" t="s">
        <v>8</v>
      </c>
      <c r="H9" s="39">
        <v>2597</v>
      </c>
      <c r="I9" s="40">
        <v>34</v>
      </c>
      <c r="J9" s="5"/>
      <c r="K9" s="5"/>
      <c r="L9" s="4"/>
    </row>
    <row r="10" spans="1:12" x14ac:dyDescent="0.25">
      <c r="A10" s="7" t="s">
        <v>9</v>
      </c>
      <c r="B10" s="36">
        <v>889.35</v>
      </c>
      <c r="C10" s="7">
        <v>10</v>
      </c>
      <c r="D10" s="8">
        <v>8</v>
      </c>
      <c r="E10" s="8">
        <v>2</v>
      </c>
      <c r="F10" s="7" t="s">
        <v>10</v>
      </c>
      <c r="G10" s="7" t="s">
        <v>9</v>
      </c>
      <c r="H10" s="36">
        <v>889.35</v>
      </c>
      <c r="I10" s="8">
        <f>(H10*I9)/H9</f>
        <v>11.643396226415096</v>
      </c>
      <c r="J10" s="8">
        <v>10</v>
      </c>
      <c r="K10" s="8">
        <f>I10*16.76%</f>
        <v>1.9514332075471703</v>
      </c>
      <c r="L10" s="7" t="s">
        <v>10</v>
      </c>
    </row>
    <row r="11" spans="1:12" x14ac:dyDescent="0.25">
      <c r="A11" s="7" t="s">
        <v>12</v>
      </c>
      <c r="B11" s="36">
        <v>87.96</v>
      </c>
      <c r="C11" s="7">
        <v>1</v>
      </c>
      <c r="D11" s="8">
        <v>1</v>
      </c>
      <c r="E11" s="8">
        <v>0</v>
      </c>
      <c r="F11" s="7" t="s">
        <v>10</v>
      </c>
      <c r="G11" s="7" t="s">
        <v>12</v>
      </c>
      <c r="H11" s="36">
        <v>87.96</v>
      </c>
      <c r="I11" s="8">
        <f>(H11*I9)/H9</f>
        <v>1.1515748941085868</v>
      </c>
      <c r="J11" s="8">
        <v>1</v>
      </c>
      <c r="K11" s="8">
        <v>0</v>
      </c>
      <c r="L11" s="7" t="s">
        <v>10</v>
      </c>
    </row>
    <row r="12" spans="1:12" x14ac:dyDescent="0.25">
      <c r="A12" s="7" t="s">
        <v>13</v>
      </c>
      <c r="B12" s="36">
        <v>489.58</v>
      </c>
      <c r="C12" s="7">
        <v>5</v>
      </c>
      <c r="D12" s="8">
        <v>4</v>
      </c>
      <c r="E12" s="8">
        <v>1</v>
      </c>
      <c r="F12" s="7" t="s">
        <v>10</v>
      </c>
      <c r="G12" s="7" t="s">
        <v>13</v>
      </c>
      <c r="H12" s="36">
        <v>489.58</v>
      </c>
      <c r="I12" s="8">
        <f>(H12*I9)/H9</f>
        <v>6.409595687331537</v>
      </c>
      <c r="J12" s="8">
        <v>5</v>
      </c>
      <c r="K12" s="8">
        <v>1</v>
      </c>
      <c r="L12" s="7" t="s">
        <v>10</v>
      </c>
    </row>
    <row r="13" spans="1:12" x14ac:dyDescent="0.25">
      <c r="A13" s="7" t="s">
        <v>16</v>
      </c>
      <c r="B13" s="36">
        <v>67.23</v>
      </c>
      <c r="C13" s="7">
        <v>1</v>
      </c>
      <c r="D13" s="8">
        <v>1</v>
      </c>
      <c r="E13" s="8">
        <v>0</v>
      </c>
      <c r="F13" s="7" t="s">
        <v>10</v>
      </c>
      <c r="G13" s="7" t="s">
        <v>16</v>
      </c>
      <c r="H13" s="36">
        <v>67.23</v>
      </c>
      <c r="I13" s="8">
        <f>(H13*I9)/H9</f>
        <v>0.88017712745475551</v>
      </c>
      <c r="J13" s="8">
        <v>1</v>
      </c>
      <c r="K13" s="8">
        <v>0</v>
      </c>
      <c r="L13" s="7" t="s">
        <v>10</v>
      </c>
    </row>
    <row r="14" spans="1:12" x14ac:dyDescent="0.25">
      <c r="A14" s="7" t="s">
        <v>18</v>
      </c>
      <c r="B14" s="36">
        <v>140.66999999999999</v>
      </c>
      <c r="C14" s="7">
        <v>1</v>
      </c>
      <c r="D14" s="8">
        <v>1</v>
      </c>
      <c r="E14" s="8">
        <v>0</v>
      </c>
      <c r="F14" s="7" t="s">
        <v>11</v>
      </c>
      <c r="G14" s="7" t="s">
        <v>18</v>
      </c>
      <c r="H14" s="36">
        <v>140.66999999999999</v>
      </c>
      <c r="I14" s="8">
        <f>(H14*I9)/H9</f>
        <v>1.8416557566422795</v>
      </c>
      <c r="J14" s="8">
        <v>2</v>
      </c>
      <c r="K14" s="8">
        <v>0</v>
      </c>
      <c r="L14" s="7" t="s">
        <v>11</v>
      </c>
    </row>
    <row r="15" spans="1:12" x14ac:dyDescent="0.25">
      <c r="A15" s="7" t="s">
        <v>20</v>
      </c>
      <c r="B15" s="8">
        <v>296</v>
      </c>
      <c r="C15" s="7">
        <v>3</v>
      </c>
      <c r="D15" s="8">
        <v>2</v>
      </c>
      <c r="E15" s="8">
        <v>1</v>
      </c>
      <c r="F15" s="7" t="s">
        <v>11</v>
      </c>
      <c r="G15" s="7" t="s">
        <v>20</v>
      </c>
      <c r="H15" s="8">
        <v>296</v>
      </c>
      <c r="I15" s="8">
        <f>(H15*I9)/H9</f>
        <v>3.875240662302657</v>
      </c>
      <c r="J15" s="8">
        <v>3</v>
      </c>
      <c r="K15" s="8">
        <v>1</v>
      </c>
      <c r="L15" s="7" t="s">
        <v>11</v>
      </c>
    </row>
    <row r="16" spans="1:12" x14ac:dyDescent="0.25">
      <c r="A16" s="7" t="s">
        <v>21</v>
      </c>
      <c r="B16" s="8">
        <f>B9-SUM(B10:B15)</f>
        <v>626.20999999999981</v>
      </c>
      <c r="C16" s="7">
        <v>7</v>
      </c>
      <c r="D16" s="8">
        <v>5</v>
      </c>
      <c r="E16" s="8">
        <v>2</v>
      </c>
      <c r="F16" s="7" t="s">
        <v>10</v>
      </c>
      <c r="G16" s="7" t="s">
        <v>21</v>
      </c>
      <c r="H16" s="8">
        <f>H9-SUM(H10:H15)</f>
        <v>626.20999999999981</v>
      </c>
      <c r="I16" s="8">
        <f>(H16*I9)/H9</f>
        <v>8.1983596457450876</v>
      </c>
      <c r="J16" s="8">
        <v>6</v>
      </c>
      <c r="K16" s="8">
        <v>2</v>
      </c>
      <c r="L16" s="7" t="s">
        <v>10</v>
      </c>
    </row>
    <row r="17" spans="1:12" x14ac:dyDescent="0.25">
      <c r="A17" s="6"/>
      <c r="B17" s="6"/>
      <c r="C17" s="10">
        <f>SUM(C10:C16)</f>
        <v>28</v>
      </c>
      <c r="D17" s="10">
        <f>SUM(D10:D16)</f>
        <v>22</v>
      </c>
      <c r="E17" s="10">
        <f>SUM(E10:E16)</f>
        <v>6</v>
      </c>
      <c r="F17" s="6"/>
      <c r="G17" s="6"/>
      <c r="H17" s="9"/>
      <c r="I17" s="10">
        <f>SUM(I10:I16)</f>
        <v>33.999999999999993</v>
      </c>
      <c r="J17" s="10">
        <f t="shared" ref="J17:K17" si="0">SUM(J10:J16)</f>
        <v>28</v>
      </c>
      <c r="K17" s="10">
        <f t="shared" si="0"/>
        <v>5.9514332075471703</v>
      </c>
      <c r="L17" s="6"/>
    </row>
    <row r="18" spans="1:12" x14ac:dyDescent="0.25">
      <c r="A18" s="6"/>
      <c r="B18" s="6"/>
      <c r="C18" s="6"/>
      <c r="D18" s="41">
        <f>D17/C9</f>
        <v>0.7857142857142857</v>
      </c>
      <c r="E18" s="41">
        <f>E17/C9</f>
        <v>0.21428571428571427</v>
      </c>
      <c r="J18" s="49">
        <f>J17/I9</f>
        <v>0.82352941176470584</v>
      </c>
      <c r="K18" s="49">
        <f>K17/I9</f>
        <v>0.17504215316315208</v>
      </c>
    </row>
    <row r="19" spans="1:12" x14ac:dyDescent="0.25">
      <c r="A19" s="4" t="s">
        <v>22</v>
      </c>
      <c r="B19" s="40">
        <v>350</v>
      </c>
      <c r="C19" s="40">
        <v>4</v>
      </c>
      <c r="D19" s="2" t="s">
        <v>5</v>
      </c>
      <c r="E19" s="2" t="s">
        <v>6</v>
      </c>
      <c r="F19" s="4"/>
      <c r="G19" s="4" t="s">
        <v>22</v>
      </c>
      <c r="H19" s="40">
        <v>350</v>
      </c>
      <c r="I19" s="40">
        <v>8</v>
      </c>
      <c r="J19" s="2" t="s">
        <v>5</v>
      </c>
      <c r="K19" s="2" t="s">
        <v>6</v>
      </c>
      <c r="L19" s="4"/>
    </row>
    <row r="20" spans="1:12" x14ac:dyDescent="0.25">
      <c r="A20" s="7" t="s">
        <v>19</v>
      </c>
      <c r="B20" s="8">
        <v>160</v>
      </c>
      <c r="C20" s="8">
        <f>(B20*C19)/B19</f>
        <v>1.8285714285714285</v>
      </c>
      <c r="D20" s="8">
        <v>2</v>
      </c>
      <c r="E20" s="8">
        <v>0</v>
      </c>
      <c r="F20" s="7" t="s">
        <v>10</v>
      </c>
      <c r="G20" s="7" t="s">
        <v>19</v>
      </c>
      <c r="H20" s="8">
        <v>160</v>
      </c>
      <c r="I20" s="8">
        <v>4</v>
      </c>
      <c r="J20" s="8">
        <v>3</v>
      </c>
      <c r="K20" s="8">
        <v>1</v>
      </c>
      <c r="L20" s="7" t="s">
        <v>10</v>
      </c>
    </row>
    <row r="21" spans="1:12" x14ac:dyDescent="0.25">
      <c r="A21" s="7" t="s">
        <v>20</v>
      </c>
      <c r="B21" s="8">
        <v>122</v>
      </c>
      <c r="C21" s="8">
        <f>(B21*C19)/B19</f>
        <v>1.3942857142857144</v>
      </c>
      <c r="D21" s="8">
        <v>1</v>
      </c>
      <c r="E21" s="8">
        <v>0</v>
      </c>
      <c r="F21" s="7" t="s">
        <v>11</v>
      </c>
      <c r="G21" s="7" t="s">
        <v>20</v>
      </c>
      <c r="H21" s="8">
        <v>122</v>
      </c>
      <c r="I21" s="8">
        <v>3</v>
      </c>
      <c r="J21" s="8">
        <v>2</v>
      </c>
      <c r="K21" s="8">
        <v>1</v>
      </c>
      <c r="L21" s="7" t="s">
        <v>11</v>
      </c>
    </row>
    <row r="22" spans="1:12" x14ac:dyDescent="0.25">
      <c r="A22" s="7" t="s">
        <v>23</v>
      </c>
      <c r="B22" s="8">
        <v>68</v>
      </c>
      <c r="C22" s="8">
        <f>(B22*C19)/B19</f>
        <v>0.77714285714285714</v>
      </c>
      <c r="D22" s="8">
        <v>1</v>
      </c>
      <c r="E22" s="8">
        <v>0</v>
      </c>
      <c r="F22" s="7" t="s">
        <v>10</v>
      </c>
      <c r="G22" s="7" t="s">
        <v>23</v>
      </c>
      <c r="H22" s="8">
        <v>68</v>
      </c>
      <c r="I22" s="8">
        <v>1</v>
      </c>
      <c r="J22" s="8">
        <v>1</v>
      </c>
      <c r="K22" s="8">
        <v>0</v>
      </c>
      <c r="L22" s="7" t="s">
        <v>10</v>
      </c>
    </row>
    <row r="23" spans="1:12" x14ac:dyDescent="0.25">
      <c r="C23" s="42">
        <f>SUM(C20:C22)</f>
        <v>4</v>
      </c>
      <c r="D23" s="42">
        <f>SUM(D20:D22)</f>
        <v>4</v>
      </c>
      <c r="E23" s="42">
        <f>SUM(E20:E22)</f>
        <v>0</v>
      </c>
      <c r="F23" s="16"/>
      <c r="G23" s="12"/>
      <c r="H23" s="14"/>
      <c r="I23" s="10">
        <f>SUM(I20:I22)</f>
        <v>8</v>
      </c>
      <c r="J23" s="10">
        <f t="shared" ref="J23:K23" si="1">SUM(J20:J22)</f>
        <v>6</v>
      </c>
      <c r="K23" s="10">
        <f t="shared" si="1"/>
        <v>2</v>
      </c>
      <c r="L23" s="16"/>
    </row>
    <row r="24" spans="1:12" x14ac:dyDescent="0.25">
      <c r="D24" s="49">
        <f>D23/C19</f>
        <v>1</v>
      </c>
      <c r="E24" s="49">
        <f>E23/C19</f>
        <v>0</v>
      </c>
      <c r="J24" s="49">
        <f>J23/I19</f>
        <v>0.75</v>
      </c>
      <c r="K24" s="49">
        <f>K23/I19</f>
        <v>0.25</v>
      </c>
    </row>
    <row r="25" spans="1:12" x14ac:dyDescent="0.25">
      <c r="A25" s="4" t="s">
        <v>24</v>
      </c>
      <c r="B25" s="40">
        <v>1361</v>
      </c>
      <c r="C25" s="39">
        <v>14</v>
      </c>
      <c r="D25" s="2" t="s">
        <v>5</v>
      </c>
      <c r="E25" s="2" t="s">
        <v>6</v>
      </c>
      <c r="F25" s="4"/>
      <c r="G25" s="4" t="s">
        <v>24</v>
      </c>
      <c r="H25" s="40">
        <v>1361</v>
      </c>
      <c r="I25" s="39">
        <v>22</v>
      </c>
      <c r="J25" s="2" t="s">
        <v>5</v>
      </c>
      <c r="K25" s="2" t="s">
        <v>6</v>
      </c>
      <c r="L25" s="4"/>
    </row>
    <row r="26" spans="1:12" x14ac:dyDescent="0.25">
      <c r="A26" s="7" t="s">
        <v>19</v>
      </c>
      <c r="B26" s="8">
        <v>465</v>
      </c>
      <c r="C26" s="8">
        <f>(B26*C25)/B25</f>
        <v>4.783247612049963</v>
      </c>
      <c r="D26" s="8">
        <v>4</v>
      </c>
      <c r="E26" s="8">
        <f>C26*16.76%</f>
        <v>0.80167229977957388</v>
      </c>
      <c r="F26" s="7" t="s">
        <v>10</v>
      </c>
      <c r="G26" s="7" t="s">
        <v>19</v>
      </c>
      <c r="H26" s="8">
        <v>465</v>
      </c>
      <c r="I26" s="8">
        <f>(H26*I25)/H25</f>
        <v>7.5165319617927997</v>
      </c>
      <c r="J26" s="8">
        <v>6</v>
      </c>
      <c r="K26" s="8">
        <v>2</v>
      </c>
      <c r="L26" s="7" t="s">
        <v>10</v>
      </c>
    </row>
    <row r="27" spans="1:12" x14ac:dyDescent="0.25">
      <c r="A27" s="7" t="s">
        <v>25</v>
      </c>
      <c r="B27" s="8">
        <v>152</v>
      </c>
      <c r="C27" s="8">
        <f>(B27*C25)/B25</f>
        <v>1.5635562086700956</v>
      </c>
      <c r="D27" s="8">
        <v>2</v>
      </c>
      <c r="E27" s="8">
        <v>0</v>
      </c>
      <c r="F27" s="7" t="s">
        <v>10</v>
      </c>
      <c r="G27" s="7" t="s">
        <v>25</v>
      </c>
      <c r="H27" s="8">
        <v>152</v>
      </c>
      <c r="I27" s="8">
        <f>(H27*I25)/H25</f>
        <v>2.4570168993387216</v>
      </c>
      <c r="J27" s="8">
        <v>2</v>
      </c>
      <c r="K27" s="8">
        <v>0</v>
      </c>
      <c r="L27" s="7" t="s">
        <v>10</v>
      </c>
    </row>
    <row r="28" spans="1:12" x14ac:dyDescent="0.25">
      <c r="A28" s="7" t="s">
        <v>26</v>
      </c>
      <c r="B28" s="8">
        <v>100</v>
      </c>
      <c r="C28" s="8">
        <f>(B28*C25)/B25</f>
        <v>1.0286554004408524</v>
      </c>
      <c r="D28" s="8">
        <v>1</v>
      </c>
      <c r="E28" s="8">
        <v>0</v>
      </c>
      <c r="F28" s="7" t="s">
        <v>10</v>
      </c>
      <c r="G28" s="7" t="s">
        <v>26</v>
      </c>
      <c r="H28" s="8">
        <v>100</v>
      </c>
      <c r="I28" s="8">
        <f>(H28*I25)/H25</f>
        <v>1.6164584864070537</v>
      </c>
      <c r="J28" s="8">
        <v>2</v>
      </c>
      <c r="K28" s="8">
        <v>0</v>
      </c>
      <c r="L28" s="7" t="s">
        <v>10</v>
      </c>
    </row>
    <row r="29" spans="1:12" x14ac:dyDescent="0.25">
      <c r="A29" s="7" t="s">
        <v>20</v>
      </c>
      <c r="B29" s="8">
        <v>321</v>
      </c>
      <c r="C29" s="8">
        <f>(B29*C25)/B25</f>
        <v>3.3019838354151361</v>
      </c>
      <c r="D29" s="8">
        <v>2</v>
      </c>
      <c r="E29" s="8">
        <v>1</v>
      </c>
      <c r="F29" s="7" t="s">
        <v>11</v>
      </c>
      <c r="G29" s="7" t="s">
        <v>20</v>
      </c>
      <c r="H29" s="8">
        <v>321</v>
      </c>
      <c r="I29" s="8">
        <f>(H29*I25)/H25</f>
        <v>5.1888317413666423</v>
      </c>
      <c r="J29" s="8">
        <v>4</v>
      </c>
      <c r="K29" s="8">
        <v>1</v>
      </c>
      <c r="L29" s="7" t="s">
        <v>11</v>
      </c>
    </row>
    <row r="30" spans="1:12" x14ac:dyDescent="0.25">
      <c r="A30" s="7" t="s">
        <v>23</v>
      </c>
      <c r="B30" s="8">
        <f>B25-B26-B27-B28-B29</f>
        <v>323</v>
      </c>
      <c r="C30" s="8">
        <f>(B30*C25)/B25</f>
        <v>3.3225569434239528</v>
      </c>
      <c r="D30" s="8">
        <v>2</v>
      </c>
      <c r="E30" s="8">
        <v>1</v>
      </c>
      <c r="F30" s="7" t="s">
        <v>10</v>
      </c>
      <c r="G30" s="7" t="s">
        <v>23</v>
      </c>
      <c r="H30" s="8">
        <f>H25-H26-H27-H28-H29</f>
        <v>323</v>
      </c>
      <c r="I30" s="8">
        <f>(H30*I25)/H25</f>
        <v>5.221160911094783</v>
      </c>
      <c r="J30" s="8">
        <v>4</v>
      </c>
      <c r="K30" s="8">
        <v>1</v>
      </c>
      <c r="L30" s="7" t="s">
        <v>10</v>
      </c>
    </row>
    <row r="31" spans="1:12" x14ac:dyDescent="0.25">
      <c r="C31" s="42">
        <f>SUM(C26:C30)</f>
        <v>14</v>
      </c>
      <c r="D31" s="42">
        <f>SUM(D26:D30)</f>
        <v>11</v>
      </c>
      <c r="E31" s="42">
        <f>SUM(E26:E30)</f>
        <v>2.801672299779574</v>
      </c>
      <c r="F31" s="12"/>
      <c r="G31" s="12"/>
      <c r="H31" s="15"/>
      <c r="I31" s="10">
        <f>SUM(I26:I30)</f>
        <v>22</v>
      </c>
      <c r="J31" s="10">
        <f t="shared" ref="J31:K31" si="2">SUM(J26:J30)</f>
        <v>18</v>
      </c>
      <c r="K31" s="10">
        <f t="shared" si="2"/>
        <v>4</v>
      </c>
      <c r="L31" s="12"/>
    </row>
    <row r="32" spans="1:12" x14ac:dyDescent="0.25">
      <c r="D32" s="49">
        <f>D31/C25</f>
        <v>0.7857142857142857</v>
      </c>
      <c r="E32" s="49">
        <f>E31/C25</f>
        <v>0.20011944998425529</v>
      </c>
      <c r="J32" s="49">
        <f>J31/I25</f>
        <v>0.81818181818181823</v>
      </c>
      <c r="K32" s="49">
        <f>K31/I25</f>
        <v>0.18181818181818182</v>
      </c>
    </row>
    <row r="33" spans="1:12" x14ac:dyDescent="0.25">
      <c r="A33" s="4" t="s">
        <v>27</v>
      </c>
      <c r="B33" s="40">
        <v>2696</v>
      </c>
      <c r="C33" s="40">
        <v>29</v>
      </c>
      <c r="D33" s="5"/>
      <c r="E33" s="5"/>
      <c r="F33" s="13"/>
      <c r="G33" s="4" t="s">
        <v>27</v>
      </c>
      <c r="H33" s="40">
        <v>2696</v>
      </c>
      <c r="I33" s="40">
        <v>17</v>
      </c>
      <c r="J33" s="5"/>
      <c r="K33" s="5"/>
      <c r="L33" s="13"/>
    </row>
    <row r="34" spans="1:12" x14ac:dyDescent="0.25">
      <c r="A34" s="7" t="s">
        <v>9</v>
      </c>
      <c r="B34" s="8">
        <v>567</v>
      </c>
      <c r="C34" s="8">
        <f>(B34*C33)/B33</f>
        <v>6.099035608308605</v>
      </c>
      <c r="D34" s="8">
        <v>5</v>
      </c>
      <c r="E34" s="8">
        <v>1</v>
      </c>
      <c r="F34" s="7" t="s">
        <v>10</v>
      </c>
      <c r="G34" s="7" t="s">
        <v>9</v>
      </c>
      <c r="H34" s="8">
        <v>567</v>
      </c>
      <c r="I34" s="8">
        <v>3</v>
      </c>
      <c r="J34" s="8">
        <v>2</v>
      </c>
      <c r="K34" s="8">
        <f>I34*16.76%</f>
        <v>0.50280000000000014</v>
      </c>
      <c r="L34" s="7" t="s">
        <v>10</v>
      </c>
    </row>
    <row r="35" spans="1:12" x14ac:dyDescent="0.25">
      <c r="A35" s="7" t="s">
        <v>13</v>
      </c>
      <c r="B35" s="8">
        <v>288</v>
      </c>
      <c r="C35" s="8">
        <f>(B35*C33)/B33</f>
        <v>3.0979228486646884</v>
      </c>
      <c r="D35" s="8">
        <v>2</v>
      </c>
      <c r="E35" s="8">
        <v>1</v>
      </c>
      <c r="F35" s="7" t="s">
        <v>10</v>
      </c>
      <c r="G35" s="7" t="s">
        <v>13</v>
      </c>
      <c r="H35" s="8">
        <v>288</v>
      </c>
      <c r="I35" s="8">
        <v>2</v>
      </c>
      <c r="J35" s="8">
        <v>2</v>
      </c>
      <c r="K35" s="8">
        <v>0</v>
      </c>
      <c r="L35" s="7" t="s">
        <v>10</v>
      </c>
    </row>
    <row r="36" spans="1:12" x14ac:dyDescent="0.25">
      <c r="A36" s="7" t="s">
        <v>19</v>
      </c>
      <c r="B36" s="8">
        <v>109</v>
      </c>
      <c r="C36" s="8">
        <f>(B36*C33)/B33</f>
        <v>1.1724777448071217</v>
      </c>
      <c r="D36" s="8">
        <v>1</v>
      </c>
      <c r="E36" s="8">
        <v>0</v>
      </c>
      <c r="F36" s="7" t="s">
        <v>10</v>
      </c>
      <c r="G36" s="7" t="s">
        <v>19</v>
      </c>
      <c r="H36" s="8">
        <v>109</v>
      </c>
      <c r="I36" s="8">
        <v>1</v>
      </c>
      <c r="J36" s="8">
        <v>1</v>
      </c>
      <c r="K36" s="8">
        <v>0</v>
      </c>
      <c r="L36" s="7" t="s">
        <v>10</v>
      </c>
    </row>
    <row r="37" spans="1:12" x14ac:dyDescent="0.25">
      <c r="A37" s="7" t="s">
        <v>28</v>
      </c>
      <c r="B37" s="8">
        <v>115</v>
      </c>
      <c r="C37" s="8">
        <f>(B37*C33)/B33</f>
        <v>1.2370178041543027</v>
      </c>
      <c r="D37" s="8">
        <v>1</v>
      </c>
      <c r="E37" s="8">
        <v>0</v>
      </c>
      <c r="F37" s="7" t="s">
        <v>11</v>
      </c>
      <c r="G37" s="7" t="s">
        <v>28</v>
      </c>
      <c r="H37" s="8">
        <v>115</v>
      </c>
      <c r="I37" s="8">
        <v>1</v>
      </c>
      <c r="J37" s="8">
        <v>1</v>
      </c>
      <c r="K37" s="8">
        <v>0</v>
      </c>
      <c r="L37" s="7" t="s">
        <v>11</v>
      </c>
    </row>
    <row r="38" spans="1:12" x14ac:dyDescent="0.25">
      <c r="A38" s="7" t="s">
        <v>20</v>
      </c>
      <c r="B38" s="8">
        <v>451</v>
      </c>
      <c r="C38" s="8">
        <f>(B38*C33)/B33</f>
        <v>4.8512611275964392</v>
      </c>
      <c r="D38" s="8">
        <v>4</v>
      </c>
      <c r="E38" s="8">
        <v>1</v>
      </c>
      <c r="F38" s="7" t="s">
        <v>11</v>
      </c>
      <c r="G38" s="7" t="s">
        <v>20</v>
      </c>
      <c r="H38" s="8">
        <v>451</v>
      </c>
      <c r="I38" s="8">
        <v>3</v>
      </c>
      <c r="J38" s="8">
        <v>2</v>
      </c>
      <c r="K38" s="8">
        <v>1</v>
      </c>
      <c r="L38" s="7" t="s">
        <v>11</v>
      </c>
    </row>
    <row r="39" spans="1:12" x14ac:dyDescent="0.25">
      <c r="A39" s="7" t="s">
        <v>23</v>
      </c>
      <c r="B39" s="8">
        <f>B33-B34-B35-B36-B37-B38</f>
        <v>1166</v>
      </c>
      <c r="C39" s="8">
        <f>(B39*C33)/B33</f>
        <v>12.542284866468842</v>
      </c>
      <c r="D39" s="8">
        <v>10</v>
      </c>
      <c r="E39" s="8">
        <v>3</v>
      </c>
      <c r="F39" s="7" t="s">
        <v>10</v>
      </c>
      <c r="G39" s="7" t="s">
        <v>23</v>
      </c>
      <c r="H39" s="8">
        <f>H33-H34-H35-H36-H37-H38</f>
        <v>1166</v>
      </c>
      <c r="I39" s="8">
        <v>7</v>
      </c>
      <c r="J39" s="8">
        <v>5</v>
      </c>
      <c r="K39" s="8">
        <v>2</v>
      </c>
      <c r="L39" s="7" t="s">
        <v>10</v>
      </c>
    </row>
    <row r="40" spans="1:12" x14ac:dyDescent="0.25">
      <c r="C40" s="42">
        <f>SUM(C34:C39)</f>
        <v>29</v>
      </c>
      <c r="D40" s="42">
        <f>SUM(D34:D39)</f>
        <v>23</v>
      </c>
      <c r="E40" s="42">
        <f>SUM(E34:E39)</f>
        <v>6</v>
      </c>
      <c r="G40" s="12"/>
      <c r="H40" s="11"/>
      <c r="I40" s="42">
        <f>SUM(I34:I39)</f>
        <v>17</v>
      </c>
      <c r="J40" s="42">
        <f t="shared" ref="J40:K40" si="3">SUM(J34:J39)</f>
        <v>13</v>
      </c>
      <c r="K40" s="42">
        <f t="shared" si="3"/>
        <v>3.5028000000000001</v>
      </c>
    </row>
    <row r="41" spans="1:12" x14ac:dyDescent="0.25">
      <c r="D41" s="49">
        <f>D40/C33</f>
        <v>0.7931034482758621</v>
      </c>
      <c r="E41" s="49">
        <f>E40/C33</f>
        <v>0.20689655172413793</v>
      </c>
      <c r="J41" s="49">
        <f>J40/I33</f>
        <v>0.76470588235294112</v>
      </c>
      <c r="K41" s="49">
        <f>K40/I33</f>
        <v>0.20604705882352942</v>
      </c>
    </row>
    <row r="42" spans="1:12" x14ac:dyDescent="0.25">
      <c r="A42" s="4" t="s">
        <v>29</v>
      </c>
      <c r="B42" s="40">
        <v>1242</v>
      </c>
      <c r="C42" s="40">
        <v>13</v>
      </c>
      <c r="D42" s="2" t="s">
        <v>5</v>
      </c>
      <c r="E42" s="2" t="s">
        <v>6</v>
      </c>
      <c r="F42" s="13"/>
      <c r="G42" s="4" t="s">
        <v>29</v>
      </c>
      <c r="H42" s="40">
        <v>1242</v>
      </c>
      <c r="I42" s="40">
        <v>22</v>
      </c>
      <c r="J42" s="2" t="s">
        <v>5</v>
      </c>
      <c r="K42" s="2" t="s">
        <v>6</v>
      </c>
      <c r="L42" s="13"/>
    </row>
    <row r="43" spans="1:12" x14ac:dyDescent="0.25">
      <c r="A43" s="7" t="s">
        <v>19</v>
      </c>
      <c r="B43" s="8">
        <v>307</v>
      </c>
      <c r="C43" s="8">
        <f>(B43*C42)/B42</f>
        <v>3.213365539452496</v>
      </c>
      <c r="D43" s="8">
        <v>2</v>
      </c>
      <c r="E43" s="8">
        <v>1</v>
      </c>
      <c r="F43" s="7" t="s">
        <v>10</v>
      </c>
      <c r="G43" s="7" t="s">
        <v>19</v>
      </c>
      <c r="H43" s="8">
        <v>307</v>
      </c>
      <c r="I43" s="8">
        <f>(H43*I42)/H42</f>
        <v>5.4380032206119164</v>
      </c>
      <c r="J43" s="8">
        <v>4</v>
      </c>
      <c r="K43" s="8">
        <v>1</v>
      </c>
      <c r="L43" s="7" t="s">
        <v>10</v>
      </c>
    </row>
    <row r="44" spans="1:12" x14ac:dyDescent="0.25">
      <c r="A44" s="7" t="s">
        <v>25</v>
      </c>
      <c r="B44" s="18">
        <v>88</v>
      </c>
      <c r="C44" s="8">
        <f>(B44*C42)/B42</f>
        <v>0.92109500805152977</v>
      </c>
      <c r="D44" s="18">
        <v>1</v>
      </c>
      <c r="E44" s="18">
        <v>0</v>
      </c>
      <c r="F44" s="7" t="s">
        <v>10</v>
      </c>
      <c r="G44" s="7" t="s">
        <v>25</v>
      </c>
      <c r="H44" s="18">
        <v>88</v>
      </c>
      <c r="I44" s="8">
        <f>(H44*I42)/H42</f>
        <v>1.5587761674718197</v>
      </c>
      <c r="J44" s="18">
        <v>2</v>
      </c>
      <c r="K44" s="18">
        <v>0</v>
      </c>
      <c r="L44" s="7" t="s">
        <v>10</v>
      </c>
    </row>
    <row r="45" spans="1:12" x14ac:dyDescent="0.25">
      <c r="A45" s="7" t="s">
        <v>30</v>
      </c>
      <c r="B45" s="18"/>
      <c r="C45" s="8"/>
      <c r="D45" s="18"/>
      <c r="E45" s="18"/>
      <c r="F45" s="7" t="s">
        <v>10</v>
      </c>
      <c r="G45" s="7" t="s">
        <v>30</v>
      </c>
      <c r="H45" s="18">
        <v>44</v>
      </c>
      <c r="I45" s="8">
        <f>(H45*I42)/H42</f>
        <v>0.77938808373590984</v>
      </c>
      <c r="J45" s="18">
        <v>1</v>
      </c>
      <c r="K45" s="18">
        <v>0</v>
      </c>
      <c r="L45" s="7" t="s">
        <v>10</v>
      </c>
    </row>
    <row r="46" spans="1:12" x14ac:dyDescent="0.25">
      <c r="A46" s="7" t="s">
        <v>20</v>
      </c>
      <c r="B46" s="8">
        <v>453</v>
      </c>
      <c r="C46" s="8">
        <f>(B46*C42)/B42</f>
        <v>4.7415458937198069</v>
      </c>
      <c r="D46" s="8">
        <v>4</v>
      </c>
      <c r="E46" s="8">
        <v>1</v>
      </c>
      <c r="F46" s="7" t="s">
        <v>11</v>
      </c>
      <c r="G46" s="7" t="s">
        <v>20</v>
      </c>
      <c r="H46" s="8">
        <v>453</v>
      </c>
      <c r="I46" s="8">
        <f>(H46*I42)/H42</f>
        <v>8.0241545893719799</v>
      </c>
      <c r="J46" s="8">
        <v>6</v>
      </c>
      <c r="K46" s="8">
        <v>2</v>
      </c>
      <c r="L46" s="7" t="s">
        <v>11</v>
      </c>
    </row>
    <row r="47" spans="1:12" x14ac:dyDescent="0.25">
      <c r="A47" s="7" t="s">
        <v>23</v>
      </c>
      <c r="B47" s="8">
        <f>B42-B43-B44-B45-B46</f>
        <v>394</v>
      </c>
      <c r="C47" s="8">
        <f>(B47*C42)/B42</f>
        <v>4.1239935587761671</v>
      </c>
      <c r="D47" s="8">
        <v>3</v>
      </c>
      <c r="E47" s="8">
        <v>1</v>
      </c>
      <c r="F47" s="7" t="s">
        <v>10</v>
      </c>
      <c r="G47" s="7" t="s">
        <v>23</v>
      </c>
      <c r="H47" s="8">
        <f>H42-H43-H44-H45-H46</f>
        <v>350</v>
      </c>
      <c r="I47" s="8">
        <f>(H47*I42)/H42</f>
        <v>6.1996779388083736</v>
      </c>
      <c r="J47" s="8">
        <v>4</v>
      </c>
      <c r="K47" s="8">
        <v>2</v>
      </c>
      <c r="L47" s="7" t="s">
        <v>10</v>
      </c>
    </row>
    <row r="48" spans="1:12" x14ac:dyDescent="0.25">
      <c r="C48" s="42">
        <f>SUM(C43:C47)</f>
        <v>13</v>
      </c>
      <c r="D48" s="42">
        <f>SUM(D43:D47)</f>
        <v>10</v>
      </c>
      <c r="E48" s="42">
        <f>SUM(E43:E47)</f>
        <v>3</v>
      </c>
      <c r="F48" s="16"/>
      <c r="G48" s="12"/>
      <c r="H48" s="14"/>
      <c r="I48" s="10">
        <f>SUM(I43:I47)</f>
        <v>22</v>
      </c>
      <c r="J48" s="10">
        <f t="shared" ref="J48:K48" si="4">SUM(J43:J47)</f>
        <v>17</v>
      </c>
      <c r="K48" s="10">
        <f t="shared" si="4"/>
        <v>5</v>
      </c>
      <c r="L48" s="16"/>
    </row>
    <row r="49" spans="1:12" x14ac:dyDescent="0.25">
      <c r="D49" s="49">
        <f>D48/C42</f>
        <v>0.76923076923076927</v>
      </c>
      <c r="E49" s="49">
        <f>E48/C42</f>
        <v>0.23076923076923078</v>
      </c>
      <c r="J49" s="49">
        <f>J48/I42</f>
        <v>0.77272727272727271</v>
      </c>
      <c r="K49" s="49">
        <f>K48/I42</f>
        <v>0.22727272727272727</v>
      </c>
    </row>
    <row r="50" spans="1:12" x14ac:dyDescent="0.25">
      <c r="A50" s="4" t="s">
        <v>31</v>
      </c>
      <c r="B50" s="40">
        <v>149</v>
      </c>
      <c r="C50" s="39">
        <v>2</v>
      </c>
      <c r="D50" s="2" t="s">
        <v>5</v>
      </c>
      <c r="E50" s="2" t="s">
        <v>6</v>
      </c>
      <c r="F50" s="19"/>
      <c r="G50" s="4" t="s">
        <v>31</v>
      </c>
      <c r="H50" s="40">
        <v>149</v>
      </c>
      <c r="I50" s="39">
        <v>3</v>
      </c>
      <c r="J50" s="2" t="s">
        <v>5</v>
      </c>
      <c r="K50" s="2" t="s">
        <v>6</v>
      </c>
      <c r="L50" s="19"/>
    </row>
    <row r="51" spans="1:12" x14ac:dyDescent="0.25">
      <c r="A51" s="7" t="s">
        <v>32</v>
      </c>
      <c r="B51" s="18">
        <v>44</v>
      </c>
      <c r="C51" s="18">
        <f>(B51*C50)/B50</f>
        <v>0.59060402684563762</v>
      </c>
      <c r="D51" s="18">
        <v>1</v>
      </c>
      <c r="E51" s="18">
        <v>0</v>
      </c>
      <c r="F51" s="7" t="s">
        <v>10</v>
      </c>
      <c r="G51" s="7" t="s">
        <v>32</v>
      </c>
      <c r="H51" s="18">
        <v>44</v>
      </c>
      <c r="I51" s="18">
        <f>(H51*I50)/H50</f>
        <v>0.88590604026845643</v>
      </c>
      <c r="J51" s="18">
        <v>1</v>
      </c>
      <c r="K51" s="18">
        <v>0</v>
      </c>
      <c r="L51" s="7" t="s">
        <v>10</v>
      </c>
    </row>
    <row r="52" spans="1:12" x14ac:dyDescent="0.25">
      <c r="A52" s="7" t="s">
        <v>23</v>
      </c>
      <c r="B52" s="18">
        <f>B50-B51</f>
        <v>105</v>
      </c>
      <c r="C52" s="18">
        <f>(B52*C50)/B50</f>
        <v>1.4093959731543624</v>
      </c>
      <c r="D52" s="18">
        <v>1</v>
      </c>
      <c r="E52" s="18">
        <v>0</v>
      </c>
      <c r="F52" s="7" t="s">
        <v>10</v>
      </c>
      <c r="G52" s="7" t="s">
        <v>23</v>
      </c>
      <c r="H52" s="18">
        <f>H50-H51</f>
        <v>105</v>
      </c>
      <c r="I52" s="18">
        <f>(H52*I50)/H50</f>
        <v>2.1140939597315436</v>
      </c>
      <c r="J52" s="18">
        <v>2</v>
      </c>
      <c r="K52" s="18">
        <v>0</v>
      </c>
      <c r="L52" s="7" t="s">
        <v>10</v>
      </c>
    </row>
    <row r="53" spans="1:12" x14ac:dyDescent="0.25">
      <c r="C53" s="42">
        <f>SUM(C51:C52)</f>
        <v>2</v>
      </c>
      <c r="D53" s="42">
        <f>SUM(D51:D52)</f>
        <v>2</v>
      </c>
      <c r="E53" s="42">
        <f>SUM(E51:E52)</f>
        <v>0</v>
      </c>
      <c r="I53" s="42">
        <f>SUM(I51:I52)</f>
        <v>3</v>
      </c>
      <c r="J53" s="42">
        <f>SUM(J51:J52)</f>
        <v>3</v>
      </c>
      <c r="K53" s="42">
        <f>SUM(K51:K52)</f>
        <v>0</v>
      </c>
    </row>
    <row r="54" spans="1:12" x14ac:dyDescent="0.25">
      <c r="D54" s="49">
        <f>D53/C50</f>
        <v>1</v>
      </c>
      <c r="E54" s="49">
        <f>E53/C50</f>
        <v>0</v>
      </c>
      <c r="J54" s="49">
        <f>J53/I50</f>
        <v>1</v>
      </c>
      <c r="K54" s="49">
        <f>K53/I50</f>
        <v>0</v>
      </c>
    </row>
    <row r="55" spans="1:12" x14ac:dyDescent="0.25">
      <c r="A55" s="4" t="s">
        <v>34</v>
      </c>
      <c r="B55" s="40">
        <v>1715</v>
      </c>
      <c r="C55" s="40">
        <v>18</v>
      </c>
      <c r="D55" s="38" t="s">
        <v>5</v>
      </c>
      <c r="E55" s="38" t="s">
        <v>6</v>
      </c>
      <c r="F55" s="13"/>
      <c r="G55" s="4" t="s">
        <v>34</v>
      </c>
      <c r="H55" s="40">
        <v>1715</v>
      </c>
      <c r="I55" s="40">
        <v>14</v>
      </c>
      <c r="J55" s="38" t="s">
        <v>5</v>
      </c>
      <c r="K55" s="38" t="s">
        <v>6</v>
      </c>
      <c r="L55" s="13"/>
    </row>
    <row r="56" spans="1:12" x14ac:dyDescent="0.25">
      <c r="A56" s="7" t="s">
        <v>19</v>
      </c>
      <c r="B56" s="8">
        <f>101.56+8.58+4.75</f>
        <v>114.89</v>
      </c>
      <c r="C56" s="18">
        <v>1</v>
      </c>
      <c r="D56" s="8">
        <v>1</v>
      </c>
      <c r="E56" s="8">
        <v>0</v>
      </c>
      <c r="F56" s="7" t="s">
        <v>10</v>
      </c>
      <c r="G56" s="7" t="s">
        <v>19</v>
      </c>
      <c r="H56" s="8">
        <f>101.56+8.58+4.75</f>
        <v>114.89</v>
      </c>
      <c r="I56" s="18">
        <v>1</v>
      </c>
      <c r="J56" s="8">
        <v>1</v>
      </c>
      <c r="K56" s="8">
        <v>0</v>
      </c>
      <c r="L56" s="7" t="s">
        <v>10</v>
      </c>
    </row>
    <row r="57" spans="1:12" x14ac:dyDescent="0.25">
      <c r="A57" s="7" t="s">
        <v>35</v>
      </c>
      <c r="B57" s="8">
        <v>123.06</v>
      </c>
      <c r="C57" s="18">
        <v>1</v>
      </c>
      <c r="D57" s="8">
        <v>1</v>
      </c>
      <c r="E57" s="8">
        <v>0</v>
      </c>
      <c r="F57" s="7" t="s">
        <v>10</v>
      </c>
      <c r="G57" s="7" t="s">
        <v>35</v>
      </c>
      <c r="H57" s="8">
        <v>123.06</v>
      </c>
      <c r="I57" s="18">
        <v>1</v>
      </c>
      <c r="J57" s="8">
        <v>1</v>
      </c>
      <c r="K57" s="8">
        <v>0</v>
      </c>
      <c r="L57" s="7" t="s">
        <v>10</v>
      </c>
    </row>
    <row r="58" spans="1:12" x14ac:dyDescent="0.25">
      <c r="A58" s="7" t="s">
        <v>15</v>
      </c>
      <c r="B58" s="8">
        <v>153</v>
      </c>
      <c r="C58" s="18">
        <v>2</v>
      </c>
      <c r="D58" s="8">
        <v>2</v>
      </c>
      <c r="E58" s="8">
        <v>0</v>
      </c>
      <c r="F58" s="7" t="s">
        <v>11</v>
      </c>
      <c r="G58" s="7" t="s">
        <v>15</v>
      </c>
      <c r="H58" s="8">
        <v>153</v>
      </c>
      <c r="I58" s="18">
        <v>1</v>
      </c>
      <c r="J58" s="8">
        <v>1</v>
      </c>
      <c r="K58" s="8">
        <v>0</v>
      </c>
      <c r="L58" s="7" t="s">
        <v>11</v>
      </c>
    </row>
    <row r="59" spans="1:12" x14ac:dyDescent="0.25">
      <c r="A59" s="7" t="s">
        <v>423</v>
      </c>
      <c r="B59" s="8">
        <v>54.25</v>
      </c>
      <c r="C59" s="18">
        <v>1</v>
      </c>
      <c r="D59" s="8">
        <v>1</v>
      </c>
      <c r="E59" s="8">
        <v>0</v>
      </c>
      <c r="F59" s="7" t="s">
        <v>10</v>
      </c>
      <c r="G59" s="7" t="s">
        <v>37</v>
      </c>
      <c r="H59" s="8">
        <v>54.25</v>
      </c>
      <c r="I59" s="18">
        <v>1</v>
      </c>
      <c r="J59" s="8">
        <v>1</v>
      </c>
      <c r="K59" s="8">
        <v>0</v>
      </c>
      <c r="L59" s="7" t="s">
        <v>10</v>
      </c>
    </row>
    <row r="60" spans="1:12" x14ac:dyDescent="0.25">
      <c r="A60" s="7" t="s">
        <v>20</v>
      </c>
      <c r="B60" s="8">
        <f>172</f>
        <v>172</v>
      </c>
      <c r="C60" s="18">
        <v>2</v>
      </c>
      <c r="D60" s="8">
        <v>2</v>
      </c>
      <c r="E60" s="8">
        <v>0</v>
      </c>
      <c r="F60" s="7" t="s">
        <v>11</v>
      </c>
      <c r="G60" s="7" t="s">
        <v>20</v>
      </c>
      <c r="H60" s="8">
        <v>172</v>
      </c>
      <c r="I60" s="18">
        <v>1</v>
      </c>
      <c r="J60" s="8">
        <v>1</v>
      </c>
      <c r="K60" s="8">
        <v>0</v>
      </c>
      <c r="L60" s="7" t="s">
        <v>11</v>
      </c>
    </row>
    <row r="61" spans="1:12" x14ac:dyDescent="0.25">
      <c r="A61" s="7" t="s">
        <v>23</v>
      </c>
      <c r="B61" s="8">
        <f>B55-B56-B57-B58-B59-B60</f>
        <v>1097.8</v>
      </c>
      <c r="C61" s="18">
        <v>11</v>
      </c>
      <c r="D61" s="8">
        <v>8</v>
      </c>
      <c r="E61" s="8">
        <v>3</v>
      </c>
      <c r="F61" s="7" t="s">
        <v>10</v>
      </c>
      <c r="G61" s="7" t="s">
        <v>23</v>
      </c>
      <c r="H61" s="8">
        <v>1098</v>
      </c>
      <c r="I61" s="18">
        <v>9</v>
      </c>
      <c r="J61" s="8">
        <v>6</v>
      </c>
      <c r="K61" s="8">
        <v>3</v>
      </c>
      <c r="L61" s="7" t="s">
        <v>10</v>
      </c>
    </row>
    <row r="62" spans="1:12" x14ac:dyDescent="0.25">
      <c r="B62" s="11"/>
      <c r="C62" s="42">
        <f>SUM(C56:C61)</f>
        <v>18</v>
      </c>
      <c r="D62" s="11">
        <f>SUM(D56:D61)</f>
        <v>15</v>
      </c>
      <c r="E62" s="11">
        <f>SUM(E56:E61)</f>
        <v>3</v>
      </c>
      <c r="H62" s="11"/>
      <c r="I62" s="42">
        <f>SUM(I56:I61)</f>
        <v>14</v>
      </c>
      <c r="J62" s="42">
        <f t="shared" ref="J62:K62" si="5">SUM(J56:J61)</f>
        <v>11</v>
      </c>
      <c r="K62" s="42">
        <f t="shared" si="5"/>
        <v>3</v>
      </c>
    </row>
    <row r="63" spans="1:12" x14ac:dyDescent="0.25">
      <c r="B63" s="11"/>
      <c r="C63" s="11"/>
      <c r="D63" s="49">
        <f>D62/C55</f>
        <v>0.83333333333333337</v>
      </c>
      <c r="E63" s="49">
        <f>E62/C55</f>
        <v>0.16666666666666666</v>
      </c>
      <c r="J63" s="49">
        <f>J62/I55</f>
        <v>0.7857142857142857</v>
      </c>
      <c r="K63" s="49">
        <f>K62/I55</f>
        <v>0.21428571428571427</v>
      </c>
    </row>
    <row r="64" spans="1:12" x14ac:dyDescent="0.25">
      <c r="A64" s="4" t="s">
        <v>361</v>
      </c>
      <c r="B64" s="39">
        <v>522</v>
      </c>
      <c r="C64" s="39">
        <v>5</v>
      </c>
      <c r="D64" s="2" t="s">
        <v>5</v>
      </c>
      <c r="E64" s="2" t="s">
        <v>6</v>
      </c>
      <c r="F64" s="13"/>
      <c r="G64" s="4" t="s">
        <v>38</v>
      </c>
      <c r="H64" s="39">
        <v>522</v>
      </c>
      <c r="I64" s="39">
        <v>8</v>
      </c>
      <c r="J64" s="2" t="s">
        <v>5</v>
      </c>
      <c r="K64" s="2" t="s">
        <v>6</v>
      </c>
      <c r="L64" s="13"/>
    </row>
    <row r="65" spans="1:12" x14ac:dyDescent="0.25">
      <c r="A65" s="7" t="s">
        <v>19</v>
      </c>
      <c r="B65" s="8"/>
      <c r="C65" s="18">
        <f>(B65*C64)/B64</f>
        <v>0</v>
      </c>
      <c r="D65" s="8">
        <v>0</v>
      </c>
      <c r="E65" s="8"/>
      <c r="F65" s="7" t="s">
        <v>10</v>
      </c>
      <c r="G65" s="7" t="s">
        <v>19</v>
      </c>
      <c r="H65" s="8"/>
      <c r="I65" s="18">
        <f>(H65*I64)/H64</f>
        <v>0</v>
      </c>
      <c r="J65" s="8"/>
      <c r="K65" s="8"/>
      <c r="L65" s="7" t="s">
        <v>10</v>
      </c>
    </row>
    <row r="66" spans="1:12" x14ac:dyDescent="0.25">
      <c r="A66" s="7" t="s">
        <v>36</v>
      </c>
      <c r="B66" s="8">
        <v>176.83</v>
      </c>
      <c r="C66" s="18">
        <f>(B66*C64)/B64</f>
        <v>1.6937739463601533</v>
      </c>
      <c r="D66" s="8">
        <v>2</v>
      </c>
      <c r="E66" s="8"/>
      <c r="F66" s="7" t="s">
        <v>10</v>
      </c>
      <c r="G66" s="7" t="s">
        <v>36</v>
      </c>
      <c r="H66" s="8">
        <v>176.83</v>
      </c>
      <c r="I66" s="18">
        <f>(H66*I64)/H64</f>
        <v>2.7100383141762454</v>
      </c>
      <c r="J66" s="8">
        <v>2</v>
      </c>
      <c r="K66" s="8">
        <v>1</v>
      </c>
      <c r="L66" s="7" t="s">
        <v>10</v>
      </c>
    </row>
    <row r="67" spans="1:12" x14ac:dyDescent="0.25">
      <c r="A67" s="7" t="s">
        <v>20</v>
      </c>
      <c r="B67" s="8">
        <v>156</v>
      </c>
      <c r="C67" s="18">
        <f>(B67*C64)/B64</f>
        <v>1.4942528735632183</v>
      </c>
      <c r="D67" s="8">
        <v>1</v>
      </c>
      <c r="E67" s="8"/>
      <c r="F67" s="7" t="s">
        <v>10</v>
      </c>
      <c r="G67" s="7" t="s">
        <v>20</v>
      </c>
      <c r="H67" s="8">
        <v>156</v>
      </c>
      <c r="I67" s="18">
        <f>(H67*I64)/H64</f>
        <v>2.3908045977011496</v>
      </c>
      <c r="J67" s="8">
        <v>2</v>
      </c>
      <c r="K67" s="8">
        <v>0</v>
      </c>
      <c r="L67" s="7" t="s">
        <v>10</v>
      </c>
    </row>
    <row r="68" spans="1:12" x14ac:dyDescent="0.25">
      <c r="A68" s="7" t="s">
        <v>23</v>
      </c>
      <c r="B68" s="8">
        <f>B64-B65-B66-B67</f>
        <v>189.16999999999996</v>
      </c>
      <c r="C68" s="18">
        <f>(B68*C64)/B64</f>
        <v>1.8119731800766279</v>
      </c>
      <c r="D68" s="8">
        <v>2</v>
      </c>
      <c r="E68" s="8">
        <v>0</v>
      </c>
      <c r="F68" s="7" t="s">
        <v>10</v>
      </c>
      <c r="G68" s="7" t="s">
        <v>23</v>
      </c>
      <c r="H68" s="8">
        <f>H64-H65-H66-H67</f>
        <v>189.16999999999996</v>
      </c>
      <c r="I68" s="18">
        <f>(H68*I64)/H64</f>
        <v>2.8991570881226045</v>
      </c>
      <c r="J68" s="8">
        <v>2</v>
      </c>
      <c r="K68" s="8">
        <v>1</v>
      </c>
      <c r="L68" s="7" t="s">
        <v>10</v>
      </c>
    </row>
    <row r="69" spans="1:12" x14ac:dyDescent="0.25">
      <c r="C69" s="42">
        <f>SUM(C65:C68)</f>
        <v>5</v>
      </c>
      <c r="D69" s="11">
        <f>SUM(D65:D68)</f>
        <v>5</v>
      </c>
      <c r="E69" s="11">
        <f>SUM(E65:E68)</f>
        <v>0</v>
      </c>
      <c r="I69" s="42">
        <f>SUM(I65:I68)</f>
        <v>8</v>
      </c>
      <c r="J69" s="42">
        <f>SUM(J65:J68)</f>
        <v>6</v>
      </c>
      <c r="K69" s="42">
        <f>SUM(K65:K68)</f>
        <v>2</v>
      </c>
    </row>
    <row r="70" spans="1:12" x14ac:dyDescent="0.25">
      <c r="D70" s="49">
        <f>D69/C64</f>
        <v>1</v>
      </c>
      <c r="E70" s="49">
        <f>E69/C64</f>
        <v>0</v>
      </c>
      <c r="J70" s="49">
        <f>J69/I64</f>
        <v>0.75</v>
      </c>
      <c r="K70" s="49">
        <f>K69/I64</f>
        <v>0.25</v>
      </c>
    </row>
    <row r="71" spans="1:12" x14ac:dyDescent="0.25">
      <c r="G71" s="4" t="s">
        <v>33</v>
      </c>
      <c r="H71" s="40">
        <v>40</v>
      </c>
      <c r="I71" s="39">
        <v>1</v>
      </c>
      <c r="J71" s="2" t="s">
        <v>5</v>
      </c>
      <c r="K71" s="2" t="s">
        <v>6</v>
      </c>
      <c r="L71" s="13"/>
    </row>
    <row r="72" spans="1:12" x14ac:dyDescent="0.25">
      <c r="G72" s="7" t="s">
        <v>23</v>
      </c>
      <c r="H72" s="7">
        <f>H71</f>
        <v>40</v>
      </c>
      <c r="I72" s="7">
        <f>I71*H72/H71</f>
        <v>1</v>
      </c>
      <c r="J72" s="7">
        <v>1</v>
      </c>
      <c r="K72" s="7">
        <v>0</v>
      </c>
      <c r="L72" s="7" t="s">
        <v>11</v>
      </c>
    </row>
    <row r="73" spans="1:12" x14ac:dyDescent="0.25">
      <c r="I73" s="42">
        <f>SUM(I72:I72)</f>
        <v>1</v>
      </c>
      <c r="J73" s="42">
        <f>SUM(J72:J72)</f>
        <v>1</v>
      </c>
      <c r="K73" s="42">
        <f>SUM(K72:K72)</f>
        <v>0</v>
      </c>
    </row>
    <row r="74" spans="1:12" x14ac:dyDescent="0.25">
      <c r="J74" s="49">
        <f>J73/I71</f>
        <v>1</v>
      </c>
      <c r="K74" s="49">
        <f>K73/I71</f>
        <v>0</v>
      </c>
    </row>
  </sheetData>
  <mergeCells count="4">
    <mergeCell ref="B2:C3"/>
    <mergeCell ref="A4:E4"/>
    <mergeCell ref="A5:E5"/>
    <mergeCell ref="A7:E7"/>
  </mergeCells>
  <printOptions horizontalCentered="1"/>
  <pageMargins left="0" right="0" top="0.74803149606299213" bottom="0" header="0.31496062992125984" footer="0"/>
  <pageSetup paperSize="8" scale="70" orientation="landscape" horizontalDpi="1200" verticalDpi="1200" r:id="rId1"/>
  <ignoredErrors>
    <ignoredError sqref="I40 I6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A7D6-CD61-477E-8E83-E49E939F0A92}">
  <dimension ref="A2:E72"/>
  <sheetViews>
    <sheetView zoomScaleNormal="100" workbookViewId="0">
      <selection activeCell="E1" sqref="A1:E1048576"/>
    </sheetView>
  </sheetViews>
  <sheetFormatPr baseColWidth="10" defaultRowHeight="15" x14ac:dyDescent="0.25"/>
  <cols>
    <col min="1" max="1" width="26.5703125" customWidth="1"/>
    <col min="2" max="2" width="23.42578125" customWidth="1"/>
    <col min="3" max="3" width="17.85546875" customWidth="1"/>
  </cols>
  <sheetData>
    <row r="2" spans="1:5" ht="15" customHeight="1" x14ac:dyDescent="0.25">
      <c r="B2" s="61" t="s">
        <v>0</v>
      </c>
      <c r="C2" s="61"/>
    </row>
    <row r="3" spans="1:5" ht="15" customHeight="1" x14ac:dyDescent="0.25">
      <c r="B3" s="61"/>
      <c r="C3" s="61"/>
    </row>
    <row r="4" spans="1:5" ht="15" customHeight="1" x14ac:dyDescent="0.25">
      <c r="A4" s="68" t="s">
        <v>418</v>
      </c>
      <c r="B4" s="68"/>
      <c r="C4" s="68"/>
      <c r="D4" s="68"/>
      <c r="E4" s="68"/>
    </row>
    <row r="5" spans="1:5" x14ac:dyDescent="0.25">
      <c r="A5" s="65" t="s">
        <v>1</v>
      </c>
      <c r="B5" s="66"/>
      <c r="C5" s="66"/>
      <c r="D5" s="66"/>
      <c r="E5" s="66"/>
    </row>
    <row r="6" spans="1:5" ht="15.75" thickBot="1" x14ac:dyDescent="0.3">
      <c r="A6" s="26"/>
    </row>
    <row r="7" spans="1:5" ht="18.75" thickBot="1" x14ac:dyDescent="0.3">
      <c r="A7" s="62" t="s">
        <v>135</v>
      </c>
      <c r="B7" s="63"/>
      <c r="C7" s="63"/>
      <c r="D7" s="63"/>
      <c r="E7" s="67"/>
    </row>
    <row r="8" spans="1:5" ht="30" x14ac:dyDescent="0.25">
      <c r="A8" s="23" t="s">
        <v>2</v>
      </c>
      <c r="B8" s="23" t="s">
        <v>419</v>
      </c>
      <c r="C8" s="24" t="s">
        <v>420</v>
      </c>
      <c r="D8" s="37" t="s">
        <v>5</v>
      </c>
      <c r="E8" s="37" t="s">
        <v>6</v>
      </c>
    </row>
    <row r="9" spans="1:5" x14ac:dyDescent="0.25">
      <c r="A9" s="4" t="s">
        <v>8</v>
      </c>
      <c r="B9" s="39">
        <v>2597</v>
      </c>
      <c r="C9" s="40">
        <v>28</v>
      </c>
      <c r="D9" s="5"/>
      <c r="E9" s="5"/>
    </row>
    <row r="10" spans="1:5" x14ac:dyDescent="0.25">
      <c r="A10" s="7" t="s">
        <v>9</v>
      </c>
      <c r="B10" s="36">
        <v>889.35</v>
      </c>
      <c r="C10" s="7">
        <v>10</v>
      </c>
      <c r="D10" s="8">
        <v>8</v>
      </c>
      <c r="E10" s="8">
        <v>2</v>
      </c>
    </row>
    <row r="11" spans="1:5" x14ac:dyDescent="0.25">
      <c r="A11" s="7" t="s">
        <v>12</v>
      </c>
      <c r="B11" s="36">
        <v>87.96</v>
      </c>
      <c r="C11" s="7">
        <v>1</v>
      </c>
      <c r="D11" s="8">
        <v>1</v>
      </c>
      <c r="E11" s="8">
        <v>0</v>
      </c>
    </row>
    <row r="12" spans="1:5" x14ac:dyDescent="0.25">
      <c r="A12" s="7" t="s">
        <v>13</v>
      </c>
      <c r="B12" s="36">
        <v>489.58</v>
      </c>
      <c r="C12" s="7">
        <v>5</v>
      </c>
      <c r="D12" s="8">
        <v>4</v>
      </c>
      <c r="E12" s="8">
        <v>1</v>
      </c>
    </row>
    <row r="13" spans="1:5" x14ac:dyDescent="0.25">
      <c r="A13" s="7" t="s">
        <v>16</v>
      </c>
      <c r="B13" s="36">
        <v>67.23</v>
      </c>
      <c r="C13" s="7">
        <v>1</v>
      </c>
      <c r="D13" s="8">
        <v>1</v>
      </c>
      <c r="E13" s="8">
        <v>0</v>
      </c>
    </row>
    <row r="14" spans="1:5" x14ac:dyDescent="0.25">
      <c r="A14" s="7" t="s">
        <v>18</v>
      </c>
      <c r="B14" s="36">
        <v>140.66999999999999</v>
      </c>
      <c r="C14" s="7">
        <v>1</v>
      </c>
      <c r="D14" s="8">
        <v>1</v>
      </c>
      <c r="E14" s="8">
        <v>0</v>
      </c>
    </row>
    <row r="15" spans="1:5" x14ac:dyDescent="0.25">
      <c r="A15" s="7" t="s">
        <v>20</v>
      </c>
      <c r="B15" s="8">
        <v>296</v>
      </c>
      <c r="C15" s="7">
        <v>3</v>
      </c>
      <c r="D15" s="8">
        <v>2</v>
      </c>
      <c r="E15" s="8">
        <v>1</v>
      </c>
    </row>
    <row r="16" spans="1:5" x14ac:dyDescent="0.25">
      <c r="A16" s="7" t="s">
        <v>21</v>
      </c>
      <c r="B16" s="8">
        <f>B9-SUM(B10:B15)</f>
        <v>626.20999999999981</v>
      </c>
      <c r="C16" s="7">
        <v>7</v>
      </c>
      <c r="D16" s="8">
        <v>5</v>
      </c>
      <c r="E16" s="8">
        <v>2</v>
      </c>
    </row>
    <row r="17" spans="1:5" x14ac:dyDescent="0.25">
      <c r="A17" s="6"/>
      <c r="B17" s="6"/>
      <c r="C17" s="10">
        <f>SUM(C10:C16)</f>
        <v>28</v>
      </c>
      <c r="D17" s="10">
        <f>SUM(D10:D16)</f>
        <v>22</v>
      </c>
      <c r="E17" s="10">
        <f>SUM(E10:E16)</f>
        <v>6</v>
      </c>
    </row>
    <row r="18" spans="1:5" x14ac:dyDescent="0.25">
      <c r="A18" s="6"/>
      <c r="B18" s="6"/>
      <c r="C18" s="6"/>
      <c r="D18" s="41">
        <f>D17/C9</f>
        <v>0.7857142857142857</v>
      </c>
      <c r="E18" s="41">
        <f>E17/C9</f>
        <v>0.21428571428571427</v>
      </c>
    </row>
    <row r="19" spans="1:5" x14ac:dyDescent="0.25">
      <c r="A19" s="4" t="s">
        <v>22</v>
      </c>
      <c r="B19" s="40">
        <v>350</v>
      </c>
      <c r="C19" s="40">
        <v>4</v>
      </c>
      <c r="D19" s="2" t="s">
        <v>5</v>
      </c>
      <c r="E19" s="2" t="s">
        <v>6</v>
      </c>
    </row>
    <row r="20" spans="1:5" x14ac:dyDescent="0.25">
      <c r="A20" s="7" t="s">
        <v>19</v>
      </c>
      <c r="B20" s="8">
        <v>160</v>
      </c>
      <c r="C20" s="8">
        <f>(B20*C19)/B19</f>
        <v>1.8285714285714285</v>
      </c>
      <c r="D20" s="8">
        <v>2</v>
      </c>
      <c r="E20" s="8">
        <v>0</v>
      </c>
    </row>
    <row r="21" spans="1:5" x14ac:dyDescent="0.25">
      <c r="A21" s="7" t="s">
        <v>20</v>
      </c>
      <c r="B21" s="8">
        <v>122</v>
      </c>
      <c r="C21" s="8">
        <f>(B21*C19)/B19</f>
        <v>1.3942857142857144</v>
      </c>
      <c r="D21" s="8">
        <v>1</v>
      </c>
      <c r="E21" s="8">
        <v>0</v>
      </c>
    </row>
    <row r="22" spans="1:5" x14ac:dyDescent="0.25">
      <c r="A22" s="7" t="s">
        <v>23</v>
      </c>
      <c r="B22" s="8">
        <v>68</v>
      </c>
      <c r="C22" s="8">
        <f>(B22*C19)/B19</f>
        <v>0.77714285714285714</v>
      </c>
      <c r="D22" s="8">
        <v>1</v>
      </c>
      <c r="E22" s="8">
        <v>0</v>
      </c>
    </row>
    <row r="23" spans="1:5" x14ac:dyDescent="0.25">
      <c r="C23" s="42">
        <f>SUM(C20:C22)</f>
        <v>4</v>
      </c>
      <c r="D23" s="42">
        <f>SUM(D20:D22)</f>
        <v>4</v>
      </c>
      <c r="E23" s="42">
        <f>SUM(E20:E22)</f>
        <v>0</v>
      </c>
    </row>
    <row r="24" spans="1:5" x14ac:dyDescent="0.25">
      <c r="D24" s="49">
        <f>D23/C19</f>
        <v>1</v>
      </c>
      <c r="E24" s="49">
        <f>E23/C19</f>
        <v>0</v>
      </c>
    </row>
    <row r="25" spans="1:5" x14ac:dyDescent="0.25">
      <c r="A25" s="4" t="s">
        <v>24</v>
      </c>
      <c r="B25" s="40">
        <v>1361</v>
      </c>
      <c r="C25" s="39">
        <v>14</v>
      </c>
      <c r="D25" s="2" t="s">
        <v>5</v>
      </c>
      <c r="E25" s="2" t="s">
        <v>6</v>
      </c>
    </row>
    <row r="26" spans="1:5" x14ac:dyDescent="0.25">
      <c r="A26" s="7" t="s">
        <v>19</v>
      </c>
      <c r="B26" s="8">
        <v>465</v>
      </c>
      <c r="C26" s="8">
        <f>(B26*C25)/B25</f>
        <v>4.783247612049963</v>
      </c>
      <c r="D26" s="8">
        <v>4</v>
      </c>
      <c r="E26" s="8">
        <f>C26*16.76%</f>
        <v>0.80167229977957388</v>
      </c>
    </row>
    <row r="27" spans="1:5" x14ac:dyDescent="0.25">
      <c r="A27" s="7" t="s">
        <v>25</v>
      </c>
      <c r="B27" s="8">
        <v>152</v>
      </c>
      <c r="C27" s="8">
        <f>(B27*C25)/B25</f>
        <v>1.5635562086700956</v>
      </c>
      <c r="D27" s="8">
        <v>2</v>
      </c>
      <c r="E27" s="8">
        <v>0</v>
      </c>
    </row>
    <row r="28" spans="1:5" x14ac:dyDescent="0.25">
      <c r="A28" s="7" t="s">
        <v>26</v>
      </c>
      <c r="B28" s="8">
        <v>100</v>
      </c>
      <c r="C28" s="8">
        <f>(B28*C25)/B25</f>
        <v>1.0286554004408524</v>
      </c>
      <c r="D28" s="8">
        <v>1</v>
      </c>
      <c r="E28" s="8">
        <v>0</v>
      </c>
    </row>
    <row r="29" spans="1:5" x14ac:dyDescent="0.25">
      <c r="A29" s="7" t="s">
        <v>20</v>
      </c>
      <c r="B29" s="8">
        <v>321</v>
      </c>
      <c r="C29" s="8">
        <f>(B29*C25)/B25</f>
        <v>3.3019838354151361</v>
      </c>
      <c r="D29" s="8">
        <v>2</v>
      </c>
      <c r="E29" s="8">
        <v>1</v>
      </c>
    </row>
    <row r="30" spans="1:5" x14ac:dyDescent="0.25">
      <c r="A30" s="7" t="s">
        <v>23</v>
      </c>
      <c r="B30" s="8">
        <f>B25-B26-B27-B28-B29</f>
        <v>323</v>
      </c>
      <c r="C30" s="8">
        <f>(B30*C25)/B25</f>
        <v>3.3225569434239528</v>
      </c>
      <c r="D30" s="8">
        <v>2</v>
      </c>
      <c r="E30" s="8">
        <v>1</v>
      </c>
    </row>
    <row r="31" spans="1:5" x14ac:dyDescent="0.25">
      <c r="C31" s="42">
        <f>SUM(C26:C30)</f>
        <v>14</v>
      </c>
      <c r="D31" s="42">
        <f>SUM(D26:D30)</f>
        <v>11</v>
      </c>
      <c r="E31" s="42">
        <f>SUM(E26:E30)</f>
        <v>2.801672299779574</v>
      </c>
    </row>
    <row r="32" spans="1:5" x14ac:dyDescent="0.25">
      <c r="D32" s="49">
        <f>D31/C25</f>
        <v>0.7857142857142857</v>
      </c>
      <c r="E32" s="49">
        <f>E31/C25</f>
        <v>0.20011944998425529</v>
      </c>
    </row>
    <row r="33" spans="1:5" x14ac:dyDescent="0.25">
      <c r="A33" s="4" t="s">
        <v>27</v>
      </c>
      <c r="B33" s="40">
        <v>2696</v>
      </c>
      <c r="C33" s="40">
        <v>29</v>
      </c>
      <c r="D33" s="5"/>
      <c r="E33" s="5"/>
    </row>
    <row r="34" spans="1:5" x14ac:dyDescent="0.25">
      <c r="A34" s="7" t="s">
        <v>9</v>
      </c>
      <c r="B34" s="8">
        <v>567</v>
      </c>
      <c r="C34" s="8">
        <f>(B34*C33)/B33</f>
        <v>6.099035608308605</v>
      </c>
      <c r="D34" s="8">
        <v>5</v>
      </c>
      <c r="E34" s="8">
        <v>1</v>
      </c>
    </row>
    <row r="35" spans="1:5" x14ac:dyDescent="0.25">
      <c r="A35" s="7" t="s">
        <v>13</v>
      </c>
      <c r="B35" s="8">
        <v>288</v>
      </c>
      <c r="C35" s="8">
        <f>(B35*C33)/B33</f>
        <v>3.0979228486646884</v>
      </c>
      <c r="D35" s="8">
        <v>2</v>
      </c>
      <c r="E35" s="8">
        <v>1</v>
      </c>
    </row>
    <row r="36" spans="1:5" x14ac:dyDescent="0.25">
      <c r="A36" s="7" t="s">
        <v>19</v>
      </c>
      <c r="B36" s="8">
        <v>109</v>
      </c>
      <c r="C36" s="8">
        <f>(B36*C33)/B33</f>
        <v>1.1724777448071217</v>
      </c>
      <c r="D36" s="8">
        <v>1</v>
      </c>
      <c r="E36" s="8">
        <v>0</v>
      </c>
    </row>
    <row r="37" spans="1:5" x14ac:dyDescent="0.25">
      <c r="A37" s="7" t="s">
        <v>28</v>
      </c>
      <c r="B37" s="8">
        <v>115</v>
      </c>
      <c r="C37" s="8">
        <f>(B37*C33)/B33</f>
        <v>1.2370178041543027</v>
      </c>
      <c r="D37" s="8">
        <v>1</v>
      </c>
      <c r="E37" s="8">
        <v>0</v>
      </c>
    </row>
    <row r="38" spans="1:5" x14ac:dyDescent="0.25">
      <c r="A38" s="7" t="s">
        <v>20</v>
      </c>
      <c r="B38" s="8">
        <v>451</v>
      </c>
      <c r="C38" s="8">
        <f>(B38*C33)/B33</f>
        <v>4.8512611275964392</v>
      </c>
      <c r="D38" s="8">
        <v>4</v>
      </c>
      <c r="E38" s="8">
        <v>1</v>
      </c>
    </row>
    <row r="39" spans="1:5" x14ac:dyDescent="0.25">
      <c r="A39" s="7" t="s">
        <v>23</v>
      </c>
      <c r="B39" s="8">
        <f>B33-B34-B35-B36-B37-B38</f>
        <v>1166</v>
      </c>
      <c r="C39" s="8">
        <f>(B39*C33)/B33</f>
        <v>12.542284866468842</v>
      </c>
      <c r="D39" s="8">
        <v>10</v>
      </c>
      <c r="E39" s="8">
        <v>3</v>
      </c>
    </row>
    <row r="40" spans="1:5" x14ac:dyDescent="0.25">
      <c r="C40" s="42">
        <f>SUM(C34:C39)</f>
        <v>29</v>
      </c>
      <c r="D40" s="42">
        <f>SUM(D34:D39)</f>
        <v>23</v>
      </c>
      <c r="E40" s="42">
        <f>SUM(E34:E39)</f>
        <v>6</v>
      </c>
    </row>
    <row r="41" spans="1:5" x14ac:dyDescent="0.25">
      <c r="D41" s="49">
        <f>D40/C33</f>
        <v>0.7931034482758621</v>
      </c>
      <c r="E41" s="49">
        <f>E40/C33</f>
        <v>0.20689655172413793</v>
      </c>
    </row>
    <row r="42" spans="1:5" x14ac:dyDescent="0.25">
      <c r="A42" s="4" t="s">
        <v>29</v>
      </c>
      <c r="B42" s="40">
        <v>1242</v>
      </c>
      <c r="C42" s="40">
        <v>13</v>
      </c>
      <c r="D42" s="2" t="s">
        <v>5</v>
      </c>
      <c r="E42" s="2" t="s">
        <v>6</v>
      </c>
    </row>
    <row r="43" spans="1:5" x14ac:dyDescent="0.25">
      <c r="A43" s="7" t="s">
        <v>19</v>
      </c>
      <c r="B43" s="8">
        <v>307</v>
      </c>
      <c r="C43" s="8">
        <f>(B43*C42)/B42</f>
        <v>3.213365539452496</v>
      </c>
      <c r="D43" s="8">
        <v>2</v>
      </c>
      <c r="E43" s="8">
        <v>1</v>
      </c>
    </row>
    <row r="44" spans="1:5" x14ac:dyDescent="0.25">
      <c r="A44" s="7" t="s">
        <v>25</v>
      </c>
      <c r="B44" s="18">
        <v>88</v>
      </c>
      <c r="C44" s="8">
        <f>(B44*C42)/B42</f>
        <v>0.92109500805152977</v>
      </c>
      <c r="D44" s="18">
        <v>1</v>
      </c>
      <c r="E44" s="18">
        <v>0</v>
      </c>
    </row>
    <row r="45" spans="1:5" x14ac:dyDescent="0.25">
      <c r="A45" s="7" t="s">
        <v>30</v>
      </c>
      <c r="B45" s="18"/>
      <c r="C45" s="8"/>
      <c r="D45" s="18"/>
      <c r="E45" s="18"/>
    </row>
    <row r="46" spans="1:5" x14ac:dyDescent="0.25">
      <c r="A46" s="7" t="s">
        <v>20</v>
      </c>
      <c r="B46" s="8">
        <v>453</v>
      </c>
      <c r="C46" s="8">
        <f>(B46*C42)/B42</f>
        <v>4.7415458937198069</v>
      </c>
      <c r="D46" s="8">
        <v>4</v>
      </c>
      <c r="E46" s="8">
        <v>1</v>
      </c>
    </row>
    <row r="47" spans="1:5" x14ac:dyDescent="0.25">
      <c r="A47" s="7" t="s">
        <v>23</v>
      </c>
      <c r="B47" s="8">
        <f>B42-B43-B44-B45-B46</f>
        <v>394</v>
      </c>
      <c r="C47" s="8">
        <f>(B47*C42)/B42</f>
        <v>4.1239935587761671</v>
      </c>
      <c r="D47" s="8">
        <v>3</v>
      </c>
      <c r="E47" s="8">
        <v>1</v>
      </c>
    </row>
    <row r="48" spans="1:5" x14ac:dyDescent="0.25">
      <c r="C48" s="42">
        <f>SUM(C43:C47)</f>
        <v>13</v>
      </c>
      <c r="D48" s="42">
        <f>SUM(D43:D47)</f>
        <v>10</v>
      </c>
      <c r="E48" s="42">
        <f>SUM(E43:E47)</f>
        <v>3</v>
      </c>
    </row>
    <row r="49" spans="1:5" x14ac:dyDescent="0.25">
      <c r="D49" s="49">
        <f>D48/C42</f>
        <v>0.76923076923076927</v>
      </c>
      <c r="E49" s="49">
        <f>E48/C42</f>
        <v>0.23076923076923078</v>
      </c>
    </row>
    <row r="50" spans="1:5" x14ac:dyDescent="0.25">
      <c r="A50" s="4" t="s">
        <v>31</v>
      </c>
      <c r="B50" s="40">
        <v>149</v>
      </c>
      <c r="C50" s="39">
        <v>2</v>
      </c>
      <c r="D50" s="2" t="s">
        <v>5</v>
      </c>
      <c r="E50" s="2" t="s">
        <v>6</v>
      </c>
    </row>
    <row r="51" spans="1:5" x14ac:dyDescent="0.25">
      <c r="A51" s="7" t="s">
        <v>32</v>
      </c>
      <c r="B51" s="18">
        <v>44</v>
      </c>
      <c r="C51" s="18">
        <f>(B51*C50)/B50</f>
        <v>0.59060402684563762</v>
      </c>
      <c r="D51" s="18">
        <v>1</v>
      </c>
      <c r="E51" s="18">
        <v>0</v>
      </c>
    </row>
    <row r="52" spans="1:5" x14ac:dyDescent="0.25">
      <c r="A52" s="7" t="s">
        <v>20</v>
      </c>
      <c r="B52" s="18">
        <v>0</v>
      </c>
      <c r="C52" s="18">
        <f>(B52*C50)/B50</f>
        <v>0</v>
      </c>
      <c r="D52" s="18"/>
      <c r="E52" s="18"/>
    </row>
    <row r="53" spans="1:5" x14ac:dyDescent="0.25">
      <c r="A53" s="7" t="s">
        <v>23</v>
      </c>
      <c r="B53" s="18">
        <f>B50-B51-B52</f>
        <v>105</v>
      </c>
      <c r="C53" s="18">
        <f>(B53*C50)/B50</f>
        <v>1.4093959731543624</v>
      </c>
      <c r="D53" s="18">
        <v>1</v>
      </c>
      <c r="E53" s="18">
        <v>0</v>
      </c>
    </row>
    <row r="54" spans="1:5" x14ac:dyDescent="0.25">
      <c r="C54" s="42">
        <f>SUM(C51:C53)</f>
        <v>2</v>
      </c>
      <c r="D54" s="42">
        <f>SUM(D51:D53)</f>
        <v>2</v>
      </c>
      <c r="E54" s="42">
        <f>SUM(E51:E53)</f>
        <v>0</v>
      </c>
    </row>
    <row r="55" spans="1:5" x14ac:dyDescent="0.25">
      <c r="D55" s="49">
        <f>D54/C50</f>
        <v>1</v>
      </c>
      <c r="E55" s="49">
        <f>E54/C50</f>
        <v>0</v>
      </c>
    </row>
    <row r="56" spans="1:5" x14ac:dyDescent="0.25">
      <c r="A56" s="4" t="s">
        <v>34</v>
      </c>
      <c r="B56" s="40">
        <v>1715</v>
      </c>
      <c r="C56" s="40">
        <v>18</v>
      </c>
      <c r="D56" s="38" t="s">
        <v>5</v>
      </c>
      <c r="E56" s="38" t="s">
        <v>6</v>
      </c>
    </row>
    <row r="57" spans="1:5" x14ac:dyDescent="0.25">
      <c r="A57" s="7" t="s">
        <v>19</v>
      </c>
      <c r="B57" s="8">
        <f>101.56+8.58+4.75</f>
        <v>114.89</v>
      </c>
      <c r="C57" s="18">
        <v>1</v>
      </c>
      <c r="D57" s="8">
        <v>1</v>
      </c>
      <c r="E57" s="8">
        <v>0</v>
      </c>
    </row>
    <row r="58" spans="1:5" x14ac:dyDescent="0.25">
      <c r="A58" s="7" t="s">
        <v>35</v>
      </c>
      <c r="B58" s="8">
        <v>123.06</v>
      </c>
      <c r="C58" s="18">
        <v>1</v>
      </c>
      <c r="D58" s="8">
        <v>1</v>
      </c>
      <c r="E58" s="8">
        <v>0</v>
      </c>
    </row>
    <row r="59" spans="1:5" x14ac:dyDescent="0.25">
      <c r="A59" s="7" t="s">
        <v>15</v>
      </c>
      <c r="B59" s="8">
        <v>153</v>
      </c>
      <c r="C59" s="18">
        <v>2</v>
      </c>
      <c r="D59" s="8">
        <v>1</v>
      </c>
      <c r="E59" s="8">
        <v>0</v>
      </c>
    </row>
    <row r="60" spans="1:5" x14ac:dyDescent="0.25">
      <c r="A60" s="7" t="s">
        <v>37</v>
      </c>
      <c r="B60" s="8">
        <v>54.25</v>
      </c>
      <c r="C60" s="18">
        <v>1</v>
      </c>
      <c r="D60" s="8">
        <v>1</v>
      </c>
      <c r="E60" s="8">
        <v>0</v>
      </c>
    </row>
    <row r="61" spans="1:5" x14ac:dyDescent="0.25">
      <c r="A61" s="7" t="s">
        <v>20</v>
      </c>
      <c r="B61" s="8">
        <f>172</f>
        <v>172</v>
      </c>
      <c r="C61" s="18">
        <v>2</v>
      </c>
      <c r="D61" s="8">
        <v>2</v>
      </c>
      <c r="E61" s="8">
        <v>0</v>
      </c>
    </row>
    <row r="62" spans="1:5" x14ac:dyDescent="0.25">
      <c r="A62" s="7" t="s">
        <v>23</v>
      </c>
      <c r="B62" s="8">
        <f>B56-B57-B58-B59-B60-B61</f>
        <v>1097.8</v>
      </c>
      <c r="C62" s="18">
        <v>11</v>
      </c>
      <c r="D62" s="8">
        <v>9</v>
      </c>
      <c r="E62" s="8">
        <v>3</v>
      </c>
    </row>
    <row r="63" spans="1:5" x14ac:dyDescent="0.25">
      <c r="B63" s="11"/>
      <c r="C63" s="42">
        <f>SUM(C57:C62)</f>
        <v>18</v>
      </c>
      <c r="D63" s="11">
        <f>SUM(D57:D62)</f>
        <v>15</v>
      </c>
      <c r="E63" s="11">
        <f>SUM(E57:E62)</f>
        <v>3</v>
      </c>
    </row>
    <row r="64" spans="1:5" x14ac:dyDescent="0.25">
      <c r="B64" s="11"/>
      <c r="C64" s="11"/>
      <c r="D64" s="49">
        <f>D63/C56</f>
        <v>0.83333333333333337</v>
      </c>
      <c r="E64" s="49">
        <f>E63/C56</f>
        <v>0.16666666666666666</v>
      </c>
    </row>
    <row r="65" spans="1:5" x14ac:dyDescent="0.25">
      <c r="A65" s="4" t="s">
        <v>361</v>
      </c>
      <c r="B65" s="39">
        <v>522</v>
      </c>
      <c r="C65" s="39">
        <v>5</v>
      </c>
      <c r="D65" s="2" t="s">
        <v>5</v>
      </c>
      <c r="E65" s="2" t="s">
        <v>6</v>
      </c>
    </row>
    <row r="66" spans="1:5" x14ac:dyDescent="0.25">
      <c r="A66" s="7" t="s">
        <v>19</v>
      </c>
      <c r="B66" s="8"/>
      <c r="C66" s="18">
        <f>(B66*C65)/B65</f>
        <v>0</v>
      </c>
      <c r="D66" s="8">
        <v>0</v>
      </c>
      <c r="E66" s="8"/>
    </row>
    <row r="67" spans="1:5" x14ac:dyDescent="0.25">
      <c r="A67" s="7" t="s">
        <v>36</v>
      </c>
      <c r="B67" s="8">
        <v>176.83</v>
      </c>
      <c r="C67" s="18">
        <f>(B67*C65)/B65</f>
        <v>1.6937739463601533</v>
      </c>
      <c r="D67" s="8">
        <v>2</v>
      </c>
      <c r="E67" s="8"/>
    </row>
    <row r="68" spans="1:5" x14ac:dyDescent="0.25">
      <c r="A68" s="7" t="s">
        <v>39</v>
      </c>
      <c r="B68" s="8"/>
      <c r="C68" s="18">
        <f t="shared" ref="C68" si="0">(B68*C67)/B67</f>
        <v>0</v>
      </c>
      <c r="D68" s="8"/>
      <c r="E68" s="8"/>
    </row>
    <row r="69" spans="1:5" x14ac:dyDescent="0.25">
      <c r="A69" s="7" t="s">
        <v>20</v>
      </c>
      <c r="B69" s="8">
        <v>156</v>
      </c>
      <c r="C69" s="18">
        <f>(B69*C65)/B65</f>
        <v>1.4942528735632183</v>
      </c>
      <c r="D69" s="8">
        <v>1</v>
      </c>
      <c r="E69" s="8"/>
    </row>
    <row r="70" spans="1:5" x14ac:dyDescent="0.25">
      <c r="A70" s="7" t="s">
        <v>23</v>
      </c>
      <c r="B70" s="8">
        <f>B65-B66-B67-B69</f>
        <v>189.16999999999996</v>
      </c>
      <c r="C70" s="18">
        <f>(B70*C65)/B65</f>
        <v>1.8119731800766279</v>
      </c>
      <c r="D70" s="8">
        <v>2</v>
      </c>
      <c r="E70" s="8">
        <v>0</v>
      </c>
    </row>
    <row r="71" spans="1:5" x14ac:dyDescent="0.25">
      <c r="C71" s="42">
        <f>SUM(C66:C70)</f>
        <v>5</v>
      </c>
      <c r="D71" s="11">
        <f>SUM(D66:D70)</f>
        <v>5</v>
      </c>
      <c r="E71" s="11">
        <f>SUM(E66:E70)</f>
        <v>0</v>
      </c>
    </row>
    <row r="72" spans="1:5" x14ac:dyDescent="0.25">
      <c r="D72" s="51">
        <f>D71/C65</f>
        <v>1</v>
      </c>
      <c r="E72" s="51">
        <f>E71/C65</f>
        <v>0</v>
      </c>
    </row>
  </sheetData>
  <mergeCells count="4">
    <mergeCell ref="A5:E5"/>
    <mergeCell ref="A7:E7"/>
    <mergeCell ref="B2:C3"/>
    <mergeCell ref="A4:E4"/>
  </mergeCells>
  <pageMargins left="0.7" right="0.7" top="0.75" bottom="0.75" header="0.3" footer="0.3"/>
  <pageSetup paperSize="9" scale="96" orientation="portrait" horizontalDpi="1200" verticalDpi="1200" r:id="rId1"/>
  <rowBreaks count="1" manualBreakCount="1">
    <brk id="41" max="16383" man="1"/>
  </rowBreaks>
  <ignoredErrors>
    <ignoredError sqref="C1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FAF8-DA1D-4DA1-8E9B-1DC9AB6B3E09}">
  <dimension ref="A2:R17"/>
  <sheetViews>
    <sheetView workbookViewId="0">
      <selection activeCell="B23" sqref="B23"/>
    </sheetView>
  </sheetViews>
  <sheetFormatPr baseColWidth="10" defaultRowHeight="15" x14ac:dyDescent="0.25"/>
  <cols>
    <col min="2" max="2" width="34.7109375" customWidth="1"/>
    <col min="6" max="6" width="26.140625" customWidth="1"/>
  </cols>
  <sheetData>
    <row r="2" spans="1:18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45" x14ac:dyDescent="0.25">
      <c r="A3" s="31" t="s">
        <v>42</v>
      </c>
      <c r="B3" s="32" t="s">
        <v>43</v>
      </c>
      <c r="C3" s="31" t="s">
        <v>44</v>
      </c>
      <c r="D3" s="31" t="s">
        <v>45</v>
      </c>
      <c r="E3" s="31" t="s">
        <v>46</v>
      </c>
      <c r="F3" s="32" t="s">
        <v>47</v>
      </c>
      <c r="G3" s="32" t="s">
        <v>48</v>
      </c>
      <c r="H3" s="31" t="s">
        <v>49</v>
      </c>
      <c r="I3" s="32" t="s">
        <v>50</v>
      </c>
      <c r="J3" s="31" t="s">
        <v>51</v>
      </c>
      <c r="K3" s="31" t="s">
        <v>52</v>
      </c>
      <c r="L3" s="31" t="s">
        <v>53</v>
      </c>
      <c r="M3" s="31" t="s">
        <v>54</v>
      </c>
      <c r="N3" s="31" t="s">
        <v>55</v>
      </c>
      <c r="O3" s="31" t="s">
        <v>56</v>
      </c>
      <c r="P3" s="33" t="s">
        <v>57</v>
      </c>
      <c r="Q3" s="34" t="s">
        <v>58</v>
      </c>
      <c r="R3" s="35" t="s">
        <v>59</v>
      </c>
    </row>
    <row r="4" spans="1:18" x14ac:dyDescent="0.25">
      <c r="A4" s="27" t="s">
        <v>379</v>
      </c>
      <c r="B4" s="27" t="s">
        <v>380</v>
      </c>
      <c r="C4" s="27" t="s">
        <v>62</v>
      </c>
      <c r="D4" s="28" t="s">
        <v>62</v>
      </c>
      <c r="E4" s="28" t="s">
        <v>381</v>
      </c>
      <c r="F4" s="27" t="s">
        <v>382</v>
      </c>
      <c r="G4" s="27" t="s">
        <v>383</v>
      </c>
      <c r="H4" s="29" t="s">
        <v>384</v>
      </c>
      <c r="I4" s="27" t="s">
        <v>385</v>
      </c>
      <c r="J4" s="29" t="s">
        <v>67</v>
      </c>
      <c r="K4" s="29" t="s">
        <v>68</v>
      </c>
      <c r="L4" s="29" t="s">
        <v>386</v>
      </c>
      <c r="M4" s="29" t="s">
        <v>69</v>
      </c>
      <c r="N4" s="29" t="s">
        <v>70</v>
      </c>
      <c r="O4" s="29" t="s">
        <v>116</v>
      </c>
      <c r="P4" s="30">
        <v>191</v>
      </c>
      <c r="Q4" s="30">
        <v>5907</v>
      </c>
      <c r="R4" s="43">
        <v>123.06</v>
      </c>
    </row>
    <row r="5" spans="1:18" x14ac:dyDescent="0.25">
      <c r="A5" s="27" t="s">
        <v>110</v>
      </c>
      <c r="B5" s="27" t="s">
        <v>111</v>
      </c>
      <c r="C5" s="27" t="s">
        <v>62</v>
      </c>
      <c r="D5" s="28" t="s">
        <v>62</v>
      </c>
      <c r="E5" s="28" t="s">
        <v>387</v>
      </c>
      <c r="F5" s="27" t="s">
        <v>113</v>
      </c>
      <c r="G5" s="27" t="s">
        <v>62</v>
      </c>
      <c r="H5" s="29" t="s">
        <v>388</v>
      </c>
      <c r="I5" s="27" t="s">
        <v>34</v>
      </c>
      <c r="J5" s="29" t="s">
        <v>67</v>
      </c>
      <c r="K5" s="29" t="s">
        <v>68</v>
      </c>
      <c r="L5" s="29" t="s">
        <v>386</v>
      </c>
      <c r="M5" s="29" t="s">
        <v>69</v>
      </c>
      <c r="N5" s="29" t="s">
        <v>91</v>
      </c>
      <c r="O5" s="29" t="s">
        <v>116</v>
      </c>
      <c r="P5" s="30">
        <v>81</v>
      </c>
      <c r="Q5" s="30">
        <v>4875</v>
      </c>
      <c r="R5" s="43">
        <v>101.56</v>
      </c>
    </row>
    <row r="6" spans="1:18" x14ac:dyDescent="0.25">
      <c r="A6" s="27" t="s">
        <v>389</v>
      </c>
      <c r="B6" s="27" t="s">
        <v>390</v>
      </c>
      <c r="C6" s="27" t="s">
        <v>62</v>
      </c>
      <c r="D6" s="28" t="s">
        <v>62</v>
      </c>
      <c r="E6" s="28" t="s">
        <v>391</v>
      </c>
      <c r="F6" s="27" t="s">
        <v>390</v>
      </c>
      <c r="G6" s="27" t="s">
        <v>392</v>
      </c>
      <c r="H6" s="29" t="s">
        <v>393</v>
      </c>
      <c r="I6" s="27" t="s">
        <v>394</v>
      </c>
      <c r="J6" s="29" t="s">
        <v>67</v>
      </c>
      <c r="K6" s="29" t="s">
        <v>68</v>
      </c>
      <c r="L6" s="29" t="s">
        <v>386</v>
      </c>
      <c r="M6" s="29" t="s">
        <v>69</v>
      </c>
      <c r="N6" s="29" t="s">
        <v>70</v>
      </c>
      <c r="O6" s="29" t="s">
        <v>71</v>
      </c>
      <c r="P6" s="30">
        <v>50</v>
      </c>
      <c r="Q6" s="30">
        <v>1521</v>
      </c>
      <c r="R6" s="43">
        <v>31.69</v>
      </c>
    </row>
    <row r="7" spans="1:18" x14ac:dyDescent="0.25">
      <c r="A7" s="27" t="s">
        <v>395</v>
      </c>
      <c r="B7" s="27" t="s">
        <v>396</v>
      </c>
      <c r="C7" s="27" t="s">
        <v>62</v>
      </c>
      <c r="D7" s="28" t="s">
        <v>62</v>
      </c>
      <c r="E7" s="28" t="s">
        <v>397</v>
      </c>
      <c r="F7" s="27" t="s">
        <v>398</v>
      </c>
      <c r="G7" s="27" t="s">
        <v>62</v>
      </c>
      <c r="H7" s="29" t="s">
        <v>399</v>
      </c>
      <c r="I7" s="27" t="s">
        <v>34</v>
      </c>
      <c r="J7" s="29" t="s">
        <v>67</v>
      </c>
      <c r="K7" s="29" t="s">
        <v>68</v>
      </c>
      <c r="L7" s="29" t="s">
        <v>386</v>
      </c>
      <c r="M7" s="29" t="s">
        <v>69</v>
      </c>
      <c r="N7" s="29" t="s">
        <v>91</v>
      </c>
      <c r="O7" s="29" t="s">
        <v>219</v>
      </c>
      <c r="P7" s="30">
        <v>35</v>
      </c>
      <c r="Q7" s="30">
        <v>2302</v>
      </c>
      <c r="R7" s="43">
        <v>47.96</v>
      </c>
    </row>
    <row r="8" spans="1:18" x14ac:dyDescent="0.25">
      <c r="A8" s="27" t="s">
        <v>400</v>
      </c>
      <c r="B8" s="27" t="s">
        <v>401</v>
      </c>
      <c r="C8" s="27" t="s">
        <v>62</v>
      </c>
      <c r="D8" s="28" t="s">
        <v>62</v>
      </c>
      <c r="E8" s="28" t="s">
        <v>402</v>
      </c>
      <c r="F8" s="27" t="s">
        <v>403</v>
      </c>
      <c r="G8" s="27" t="s">
        <v>62</v>
      </c>
      <c r="H8" s="29" t="s">
        <v>404</v>
      </c>
      <c r="I8" s="27" t="s">
        <v>405</v>
      </c>
      <c r="J8" s="29" t="s">
        <v>67</v>
      </c>
      <c r="K8" s="29" t="s">
        <v>68</v>
      </c>
      <c r="L8" s="29" t="s">
        <v>386</v>
      </c>
      <c r="M8" s="29" t="s">
        <v>69</v>
      </c>
      <c r="N8" s="29" t="s">
        <v>91</v>
      </c>
      <c r="O8" s="29" t="s">
        <v>152</v>
      </c>
      <c r="P8" s="30">
        <v>53</v>
      </c>
      <c r="Q8" s="30">
        <v>2604</v>
      </c>
      <c r="R8" s="43">
        <v>54.25</v>
      </c>
    </row>
    <row r="9" spans="1:18" x14ac:dyDescent="0.25">
      <c r="A9" s="27" t="s">
        <v>108</v>
      </c>
      <c r="B9" s="27" t="s">
        <v>406</v>
      </c>
      <c r="C9" s="27" t="s">
        <v>62</v>
      </c>
      <c r="D9" s="28" t="s">
        <v>62</v>
      </c>
      <c r="E9" s="28" t="s">
        <v>62</v>
      </c>
      <c r="F9" s="27" t="s">
        <v>62</v>
      </c>
      <c r="G9" s="27" t="s">
        <v>62</v>
      </c>
      <c r="H9" s="29" t="s">
        <v>62</v>
      </c>
      <c r="I9" s="27" t="s">
        <v>62</v>
      </c>
      <c r="J9" s="29" t="s">
        <v>62</v>
      </c>
      <c r="K9" s="29" t="s">
        <v>62</v>
      </c>
      <c r="L9" s="29" t="s">
        <v>62</v>
      </c>
      <c r="M9" s="29" t="s">
        <v>62</v>
      </c>
      <c r="N9" s="29" t="s">
        <v>62</v>
      </c>
      <c r="O9" s="29" t="s">
        <v>62</v>
      </c>
      <c r="P9" s="30">
        <v>410</v>
      </c>
      <c r="Q9" s="30">
        <v>17209</v>
      </c>
      <c r="R9" s="43">
        <v>358.52</v>
      </c>
    </row>
    <row r="10" spans="1:18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45" x14ac:dyDescent="0.25">
      <c r="A11" s="31" t="s">
        <v>42</v>
      </c>
      <c r="B11" s="32" t="s">
        <v>43</v>
      </c>
      <c r="C11" s="31" t="s">
        <v>44</v>
      </c>
      <c r="D11" s="31" t="s">
        <v>45</v>
      </c>
      <c r="E11" s="31" t="s">
        <v>46</v>
      </c>
      <c r="F11" s="32" t="s">
        <v>47</v>
      </c>
      <c r="G11" s="32" t="s">
        <v>48</v>
      </c>
      <c r="H11" s="31" t="s">
        <v>49</v>
      </c>
      <c r="I11" s="32" t="s">
        <v>50</v>
      </c>
      <c r="J11" s="31" t="s">
        <v>51</v>
      </c>
      <c r="K11" s="31" t="s">
        <v>52</v>
      </c>
      <c r="L11" s="31" t="s">
        <v>53</v>
      </c>
      <c r="M11" s="31" t="s">
        <v>54</v>
      </c>
      <c r="N11" s="31" t="s">
        <v>55</v>
      </c>
      <c r="O11" s="31" t="s">
        <v>56</v>
      </c>
      <c r="P11" s="33" t="s">
        <v>57</v>
      </c>
      <c r="Q11" s="34" t="s">
        <v>58</v>
      </c>
      <c r="R11" s="35" t="s">
        <v>59</v>
      </c>
    </row>
    <row r="12" spans="1:18" x14ac:dyDescent="0.25">
      <c r="A12" s="27" t="s">
        <v>72</v>
      </c>
      <c r="B12" s="27" t="s">
        <v>73</v>
      </c>
      <c r="C12" s="27" t="s">
        <v>74</v>
      </c>
      <c r="D12" s="28" t="s">
        <v>62</v>
      </c>
      <c r="E12" s="28" t="s">
        <v>407</v>
      </c>
      <c r="F12" s="27" t="s">
        <v>77</v>
      </c>
      <c r="G12" s="27" t="s">
        <v>77</v>
      </c>
      <c r="H12" s="29" t="s">
        <v>408</v>
      </c>
      <c r="I12" s="27" t="s">
        <v>34</v>
      </c>
      <c r="J12" s="29" t="s">
        <v>67</v>
      </c>
      <c r="K12" s="29" t="s">
        <v>68</v>
      </c>
      <c r="L12" s="29" t="s">
        <v>386</v>
      </c>
      <c r="M12" s="29" t="s">
        <v>69</v>
      </c>
      <c r="N12" s="29" t="s">
        <v>70</v>
      </c>
      <c r="O12" s="29" t="s">
        <v>71</v>
      </c>
      <c r="P12" s="30">
        <v>1</v>
      </c>
      <c r="Q12" s="30">
        <v>15</v>
      </c>
      <c r="R12" s="43">
        <v>0.31</v>
      </c>
    </row>
    <row r="13" spans="1:18" x14ac:dyDescent="0.25">
      <c r="A13" s="27" t="s">
        <v>72</v>
      </c>
      <c r="B13" s="27" t="s">
        <v>73</v>
      </c>
      <c r="C13" s="27" t="s">
        <v>74</v>
      </c>
      <c r="D13" s="28" t="s">
        <v>62</v>
      </c>
      <c r="E13" s="28" t="s">
        <v>409</v>
      </c>
      <c r="F13" s="27" t="s">
        <v>410</v>
      </c>
      <c r="G13" s="27" t="s">
        <v>62</v>
      </c>
      <c r="H13" s="29" t="s">
        <v>107</v>
      </c>
      <c r="I13" s="27" t="s">
        <v>8</v>
      </c>
      <c r="J13" s="29" t="s">
        <v>67</v>
      </c>
      <c r="K13" s="29" t="s">
        <v>68</v>
      </c>
      <c r="L13" s="29" t="s">
        <v>411</v>
      </c>
      <c r="M13" s="29" t="s">
        <v>69</v>
      </c>
      <c r="N13" s="29" t="s">
        <v>70</v>
      </c>
      <c r="O13" s="29" t="s">
        <v>71</v>
      </c>
      <c r="P13" s="30">
        <v>0</v>
      </c>
      <c r="Q13" s="30">
        <v>6</v>
      </c>
      <c r="R13" s="43">
        <v>0.13</v>
      </c>
    </row>
    <row r="14" spans="1:18" x14ac:dyDescent="0.25">
      <c r="A14" s="27" t="s">
        <v>72</v>
      </c>
      <c r="B14" s="27" t="s">
        <v>73</v>
      </c>
      <c r="C14" s="27" t="s">
        <v>74</v>
      </c>
      <c r="D14" s="28" t="s">
        <v>62</v>
      </c>
      <c r="E14" s="28" t="s">
        <v>75</v>
      </c>
      <c r="F14" s="27" t="s">
        <v>76</v>
      </c>
      <c r="G14" s="27" t="s">
        <v>77</v>
      </c>
      <c r="H14" s="29" t="s">
        <v>78</v>
      </c>
      <c r="I14" s="27" t="s">
        <v>8</v>
      </c>
      <c r="J14" s="29" t="s">
        <v>67</v>
      </c>
      <c r="K14" s="29" t="s">
        <v>68</v>
      </c>
      <c r="L14" s="29" t="s">
        <v>411</v>
      </c>
      <c r="M14" s="29" t="s">
        <v>69</v>
      </c>
      <c r="N14" s="29" t="s">
        <v>70</v>
      </c>
      <c r="O14" s="29" t="s">
        <v>71</v>
      </c>
      <c r="P14" s="30">
        <v>162</v>
      </c>
      <c r="Q14" s="30">
        <v>6610</v>
      </c>
      <c r="R14" s="43">
        <v>137.71</v>
      </c>
    </row>
    <row r="15" spans="1:18" x14ac:dyDescent="0.25">
      <c r="A15" s="27" t="s">
        <v>72</v>
      </c>
      <c r="B15" s="27" t="s">
        <v>73</v>
      </c>
      <c r="C15" s="27" t="s">
        <v>74</v>
      </c>
      <c r="D15" s="28" t="s">
        <v>62</v>
      </c>
      <c r="E15" s="28" t="s">
        <v>412</v>
      </c>
      <c r="F15" s="27" t="s">
        <v>413</v>
      </c>
      <c r="G15" s="27" t="s">
        <v>77</v>
      </c>
      <c r="H15" s="29" t="s">
        <v>84</v>
      </c>
      <c r="I15" s="27" t="s">
        <v>414</v>
      </c>
      <c r="J15" s="29" t="s">
        <v>67</v>
      </c>
      <c r="K15" s="29" t="s">
        <v>68</v>
      </c>
      <c r="L15" s="29" t="s">
        <v>411</v>
      </c>
      <c r="M15" s="29" t="s">
        <v>69</v>
      </c>
      <c r="N15" s="29" t="s">
        <v>70</v>
      </c>
      <c r="O15" s="29" t="s">
        <v>71</v>
      </c>
      <c r="P15" s="30">
        <v>13</v>
      </c>
      <c r="Q15" s="30">
        <v>716</v>
      </c>
      <c r="R15" s="43">
        <v>14.92</v>
      </c>
    </row>
    <row r="16" spans="1:18" x14ac:dyDescent="0.25">
      <c r="A16" s="27" t="s">
        <v>72</v>
      </c>
      <c r="B16" s="27" t="s">
        <v>73</v>
      </c>
      <c r="C16" s="27" t="s">
        <v>74</v>
      </c>
      <c r="D16" s="28" t="s">
        <v>62</v>
      </c>
      <c r="E16" s="28" t="s">
        <v>415</v>
      </c>
      <c r="F16" s="27" t="s">
        <v>416</v>
      </c>
      <c r="G16" s="27" t="s">
        <v>62</v>
      </c>
      <c r="H16" s="29" t="s">
        <v>320</v>
      </c>
      <c r="I16" s="27" t="s">
        <v>27</v>
      </c>
      <c r="J16" s="29" t="s">
        <v>67</v>
      </c>
      <c r="K16" s="29" t="s">
        <v>68</v>
      </c>
      <c r="L16" s="29" t="s">
        <v>308</v>
      </c>
      <c r="M16" s="29" t="s">
        <v>69</v>
      </c>
      <c r="N16" s="29" t="s">
        <v>70</v>
      </c>
      <c r="O16" s="29" t="s">
        <v>71</v>
      </c>
      <c r="P16" s="30">
        <v>1</v>
      </c>
      <c r="Q16" s="30">
        <v>10</v>
      </c>
      <c r="R16" s="43">
        <v>0.21</v>
      </c>
    </row>
    <row r="17" spans="1:18" x14ac:dyDescent="0.25">
      <c r="A17" s="27" t="s">
        <v>108</v>
      </c>
      <c r="B17" s="27" t="s">
        <v>406</v>
      </c>
      <c r="C17" s="27" t="s">
        <v>62</v>
      </c>
      <c r="D17" s="28" t="s">
        <v>62</v>
      </c>
      <c r="E17" s="28" t="s">
        <v>62</v>
      </c>
      <c r="F17" s="27" t="s">
        <v>62</v>
      </c>
      <c r="G17" s="27" t="s">
        <v>62</v>
      </c>
      <c r="H17" s="29" t="s">
        <v>62</v>
      </c>
      <c r="I17" s="27" t="s">
        <v>62</v>
      </c>
      <c r="J17" s="29" t="s">
        <v>62</v>
      </c>
      <c r="K17" s="29" t="s">
        <v>62</v>
      </c>
      <c r="L17" s="29" t="s">
        <v>62</v>
      </c>
      <c r="M17" s="29" t="s">
        <v>62</v>
      </c>
      <c r="N17" s="29" t="s">
        <v>62</v>
      </c>
      <c r="O17" s="29" t="s">
        <v>62</v>
      </c>
      <c r="P17" s="30">
        <v>177</v>
      </c>
      <c r="Q17" s="30">
        <v>7357</v>
      </c>
      <c r="R17" s="56">
        <v>153.27000000000001</v>
      </c>
    </row>
  </sheetData>
  <mergeCells count="2">
    <mergeCell ref="A2:R2"/>
    <mergeCell ref="A10:R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4F14-C0E3-4EE5-B79E-A91F7985F863}">
  <dimension ref="A3:R6"/>
  <sheetViews>
    <sheetView workbookViewId="0">
      <selection activeCell="R4" sqref="R4"/>
    </sheetView>
  </sheetViews>
  <sheetFormatPr baseColWidth="10" defaultRowHeight="15" x14ac:dyDescent="0.25"/>
  <cols>
    <col min="2" max="2" width="27.7109375" bestFit="1" customWidth="1"/>
  </cols>
  <sheetData>
    <row r="3" spans="1:18" x14ac:dyDescent="0.25">
      <c r="A3" t="s">
        <v>42</v>
      </c>
      <c r="B3" t="s">
        <v>362</v>
      </c>
      <c r="C3" t="s">
        <v>44</v>
      </c>
      <c r="D3" t="s">
        <v>45</v>
      </c>
      <c r="E3" t="s">
        <v>46</v>
      </c>
      <c r="F3" t="s">
        <v>363</v>
      </c>
      <c r="G3" t="s">
        <v>364</v>
      </c>
      <c r="H3" t="s">
        <v>49</v>
      </c>
      <c r="I3" t="s">
        <v>365</v>
      </c>
      <c r="J3" t="s">
        <v>51</v>
      </c>
      <c r="K3" t="s">
        <v>52</v>
      </c>
      <c r="L3" t="s">
        <v>53</v>
      </c>
      <c r="M3" t="s">
        <v>54</v>
      </c>
      <c r="N3" t="s">
        <v>55</v>
      </c>
      <c r="O3" t="s">
        <v>56</v>
      </c>
      <c r="P3" t="s">
        <v>57</v>
      </c>
      <c r="Q3" t="s">
        <v>366</v>
      </c>
      <c r="R3" t="s">
        <v>367</v>
      </c>
    </row>
    <row r="4" spans="1:18" x14ac:dyDescent="0.25">
      <c r="A4" t="s">
        <v>368</v>
      </c>
      <c r="B4" t="s">
        <v>369</v>
      </c>
      <c r="C4" t="s">
        <v>62</v>
      </c>
      <c r="D4" t="s">
        <v>62</v>
      </c>
      <c r="E4" t="s">
        <v>370</v>
      </c>
      <c r="F4" t="s">
        <v>371</v>
      </c>
      <c r="G4" t="s">
        <v>371</v>
      </c>
      <c r="H4" t="s">
        <v>372</v>
      </c>
      <c r="I4" t="s">
        <v>373</v>
      </c>
      <c r="J4" t="s">
        <v>67</v>
      </c>
      <c r="K4" t="s">
        <v>68</v>
      </c>
      <c r="L4" t="s">
        <v>374</v>
      </c>
      <c r="M4" t="s">
        <v>69</v>
      </c>
      <c r="N4" t="s">
        <v>152</v>
      </c>
      <c r="O4" t="s">
        <v>91</v>
      </c>
      <c r="P4">
        <v>169</v>
      </c>
      <c r="Q4">
        <v>8488</v>
      </c>
      <c r="R4">
        <v>176.83</v>
      </c>
    </row>
    <row r="5" spans="1:18" x14ac:dyDescent="0.25">
      <c r="A5" t="s">
        <v>110</v>
      </c>
      <c r="B5" t="s">
        <v>111</v>
      </c>
      <c r="C5" t="s">
        <v>62</v>
      </c>
      <c r="D5" t="s">
        <v>62</v>
      </c>
      <c r="E5" t="s">
        <v>375</v>
      </c>
      <c r="F5" t="s">
        <v>113</v>
      </c>
      <c r="G5" t="s">
        <v>62</v>
      </c>
      <c r="H5" t="s">
        <v>376</v>
      </c>
      <c r="I5" t="s">
        <v>377</v>
      </c>
      <c r="J5" t="s">
        <v>67</v>
      </c>
      <c r="K5" t="s">
        <v>68</v>
      </c>
      <c r="L5" t="s">
        <v>374</v>
      </c>
      <c r="M5" t="s">
        <v>69</v>
      </c>
      <c r="N5" t="s">
        <v>91</v>
      </c>
      <c r="O5" t="s">
        <v>116</v>
      </c>
      <c r="P5">
        <v>41</v>
      </c>
      <c r="Q5">
        <v>2412</v>
      </c>
      <c r="R5">
        <v>50.25</v>
      </c>
    </row>
    <row r="6" spans="1:18" x14ac:dyDescent="0.25">
      <c r="A6" t="s">
        <v>108</v>
      </c>
      <c r="B6" t="s">
        <v>378</v>
      </c>
      <c r="C6" t="s">
        <v>62</v>
      </c>
      <c r="D6" t="s">
        <v>62</v>
      </c>
      <c r="E6" t="s">
        <v>62</v>
      </c>
      <c r="F6" t="s">
        <v>62</v>
      </c>
      <c r="G6" t="s">
        <v>62</v>
      </c>
      <c r="H6" t="s">
        <v>62</v>
      </c>
      <c r="I6" t="s">
        <v>62</v>
      </c>
      <c r="J6" t="s">
        <v>62</v>
      </c>
      <c r="K6" t="s">
        <v>62</v>
      </c>
      <c r="L6" t="s">
        <v>62</v>
      </c>
      <c r="M6" t="s">
        <v>62</v>
      </c>
      <c r="N6" t="s">
        <v>62</v>
      </c>
      <c r="O6" t="s">
        <v>62</v>
      </c>
      <c r="P6">
        <v>210</v>
      </c>
      <c r="Q6">
        <v>10900</v>
      </c>
      <c r="R6">
        <v>227.08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F5E2-82CE-44AC-A66B-A26CD09D55F1}">
  <dimension ref="A1:R10"/>
  <sheetViews>
    <sheetView workbookViewId="0">
      <selection activeCell="R9" activeCellId="1" sqref="R5:R6 R9:R10"/>
    </sheetView>
  </sheetViews>
  <sheetFormatPr baseColWidth="10" defaultRowHeight="15" x14ac:dyDescent="0.25"/>
  <cols>
    <col min="2" max="2" width="22.7109375" bestFit="1" customWidth="1"/>
    <col min="6" max="6" width="28.5703125" bestFit="1" customWidth="1"/>
  </cols>
  <sheetData>
    <row r="1" spans="1:18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45" x14ac:dyDescent="0.25">
      <c r="A3" s="31" t="s">
        <v>42</v>
      </c>
      <c r="B3" s="32" t="s">
        <v>43</v>
      </c>
      <c r="C3" s="31" t="s">
        <v>44</v>
      </c>
      <c r="D3" s="31" t="s">
        <v>45</v>
      </c>
      <c r="E3" s="31" t="s">
        <v>46</v>
      </c>
      <c r="F3" s="32" t="s">
        <v>47</v>
      </c>
      <c r="G3" s="32" t="s">
        <v>48</v>
      </c>
      <c r="H3" s="31" t="s">
        <v>49</v>
      </c>
      <c r="I3" s="32" t="s">
        <v>50</v>
      </c>
      <c r="J3" s="31" t="s">
        <v>51</v>
      </c>
      <c r="K3" s="31" t="s">
        <v>52</v>
      </c>
      <c r="L3" s="31" t="s">
        <v>53</v>
      </c>
      <c r="M3" s="31" t="s">
        <v>54</v>
      </c>
      <c r="N3" s="31" t="s">
        <v>55</v>
      </c>
      <c r="O3" s="31" t="s">
        <v>56</v>
      </c>
      <c r="P3" s="33" t="s">
        <v>57</v>
      </c>
      <c r="Q3" s="34" t="s">
        <v>58</v>
      </c>
      <c r="R3" s="35" t="s">
        <v>59</v>
      </c>
    </row>
    <row r="4" spans="1:18" x14ac:dyDescent="0.25">
      <c r="A4" s="44" t="s">
        <v>110</v>
      </c>
      <c r="B4" s="44" t="s">
        <v>111</v>
      </c>
      <c r="C4" s="44" t="s">
        <v>62</v>
      </c>
      <c r="D4" s="45" t="s">
        <v>62</v>
      </c>
      <c r="E4" s="45" t="s">
        <v>336</v>
      </c>
      <c r="F4" s="44" t="s">
        <v>113</v>
      </c>
      <c r="G4" s="44" t="s">
        <v>62</v>
      </c>
      <c r="H4" s="46" t="s">
        <v>337</v>
      </c>
      <c r="I4" s="44" t="s">
        <v>338</v>
      </c>
      <c r="J4" s="46" t="s">
        <v>67</v>
      </c>
      <c r="K4" s="46" t="s">
        <v>68</v>
      </c>
      <c r="L4" s="46" t="s">
        <v>339</v>
      </c>
      <c r="M4" s="46" t="s">
        <v>69</v>
      </c>
      <c r="N4" s="46" t="s">
        <v>91</v>
      </c>
      <c r="O4" s="46" t="s">
        <v>116</v>
      </c>
      <c r="P4" s="47">
        <v>234</v>
      </c>
      <c r="Q4" s="47">
        <v>14619</v>
      </c>
      <c r="R4" s="48">
        <v>304.56</v>
      </c>
    </row>
    <row r="5" spans="1:18" x14ac:dyDescent="0.25">
      <c r="A5" s="27" t="s">
        <v>110</v>
      </c>
      <c r="B5" s="27" t="s">
        <v>111</v>
      </c>
      <c r="C5" s="27" t="s">
        <v>62</v>
      </c>
      <c r="D5" s="28" t="s">
        <v>340</v>
      </c>
      <c r="E5" s="28" t="s">
        <v>341</v>
      </c>
      <c r="F5" s="27" t="s">
        <v>342</v>
      </c>
      <c r="G5" s="27" t="s">
        <v>343</v>
      </c>
      <c r="H5" s="29" t="s">
        <v>344</v>
      </c>
      <c r="I5" s="27" t="s">
        <v>345</v>
      </c>
      <c r="J5" s="29" t="s">
        <v>67</v>
      </c>
      <c r="K5" s="29" t="s">
        <v>68</v>
      </c>
      <c r="L5" s="29" t="s">
        <v>339</v>
      </c>
      <c r="M5" s="29" t="s">
        <v>69</v>
      </c>
      <c r="N5" s="29" t="s">
        <v>91</v>
      </c>
      <c r="O5" s="29" t="s">
        <v>116</v>
      </c>
      <c r="P5" s="30">
        <v>31</v>
      </c>
      <c r="Q5" s="30">
        <v>1919</v>
      </c>
      <c r="R5" s="43">
        <v>39.979999999999997</v>
      </c>
    </row>
    <row r="6" spans="1:18" x14ac:dyDescent="0.25">
      <c r="A6" s="27" t="s">
        <v>110</v>
      </c>
      <c r="B6" s="27" t="s">
        <v>111</v>
      </c>
      <c r="C6" s="27" t="s">
        <v>62</v>
      </c>
      <c r="D6" s="28" t="s">
        <v>346</v>
      </c>
      <c r="E6" s="28" t="s">
        <v>347</v>
      </c>
      <c r="F6" s="27" t="s">
        <v>348</v>
      </c>
      <c r="G6" s="27" t="s">
        <v>120</v>
      </c>
      <c r="H6" s="29" t="s">
        <v>349</v>
      </c>
      <c r="I6" s="27" t="s">
        <v>350</v>
      </c>
      <c r="J6" s="29" t="s">
        <v>67</v>
      </c>
      <c r="K6" s="29" t="s">
        <v>68</v>
      </c>
      <c r="L6" s="29" t="s">
        <v>339</v>
      </c>
      <c r="M6" s="29" t="s">
        <v>69</v>
      </c>
      <c r="N6" s="29" t="s">
        <v>91</v>
      </c>
      <c r="O6" s="29" t="s">
        <v>116</v>
      </c>
      <c r="P6" s="30">
        <v>32</v>
      </c>
      <c r="Q6" s="30">
        <v>2087</v>
      </c>
      <c r="R6" s="43">
        <v>43.48</v>
      </c>
    </row>
    <row r="7" spans="1:18" x14ac:dyDescent="0.25">
      <c r="A7" s="27" t="s">
        <v>351</v>
      </c>
      <c r="B7" s="27" t="s">
        <v>352</v>
      </c>
      <c r="C7" s="27" t="s">
        <v>62</v>
      </c>
      <c r="D7" s="28" t="s">
        <v>62</v>
      </c>
      <c r="E7" s="28" t="s">
        <v>353</v>
      </c>
      <c r="F7" s="27" t="s">
        <v>354</v>
      </c>
      <c r="G7" s="27" t="s">
        <v>352</v>
      </c>
      <c r="H7" s="29" t="s">
        <v>355</v>
      </c>
      <c r="I7" s="27" t="s">
        <v>356</v>
      </c>
      <c r="J7" s="29" t="s">
        <v>67</v>
      </c>
      <c r="K7" s="29" t="s">
        <v>68</v>
      </c>
      <c r="L7" s="29" t="s">
        <v>339</v>
      </c>
      <c r="M7" s="29" t="s">
        <v>69</v>
      </c>
      <c r="N7" s="29" t="s">
        <v>152</v>
      </c>
      <c r="O7" s="29" t="s">
        <v>91</v>
      </c>
      <c r="P7" s="30">
        <v>44</v>
      </c>
      <c r="Q7" s="30">
        <v>2119</v>
      </c>
      <c r="R7" s="43">
        <v>44.15</v>
      </c>
    </row>
    <row r="8" spans="1:18" x14ac:dyDescent="0.25">
      <c r="A8" s="52" t="s">
        <v>358</v>
      </c>
      <c r="B8" s="52" t="s">
        <v>357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4">
        <v>2.44</v>
      </c>
    </row>
    <row r="9" spans="1:18" x14ac:dyDescent="0.25">
      <c r="A9" s="27" t="s">
        <v>110</v>
      </c>
      <c r="B9" s="27" t="s">
        <v>111</v>
      </c>
      <c r="C9" s="27" t="s">
        <v>62</v>
      </c>
      <c r="D9" s="28" t="s">
        <v>340</v>
      </c>
      <c r="E9" s="28" t="s">
        <v>341</v>
      </c>
      <c r="F9" s="27" t="s">
        <v>359</v>
      </c>
      <c r="G9" s="27" t="s">
        <v>343</v>
      </c>
      <c r="H9" s="29" t="s">
        <v>344</v>
      </c>
      <c r="I9" s="27" t="s">
        <v>345</v>
      </c>
      <c r="J9" s="29" t="s">
        <v>67</v>
      </c>
      <c r="K9" s="29" t="s">
        <v>68</v>
      </c>
      <c r="L9" s="29" t="s">
        <v>339</v>
      </c>
      <c r="M9" s="29" t="s">
        <v>69</v>
      </c>
      <c r="N9" s="29" t="s">
        <v>91</v>
      </c>
      <c r="O9" s="29" t="s">
        <v>116</v>
      </c>
      <c r="P9" s="30">
        <v>31</v>
      </c>
      <c r="Q9" s="30">
        <v>1919</v>
      </c>
      <c r="R9" s="43">
        <v>4.1900000000000004</v>
      </c>
    </row>
    <row r="10" spans="1:18" x14ac:dyDescent="0.25">
      <c r="A10" s="27" t="s">
        <v>110</v>
      </c>
      <c r="B10" s="27" t="s">
        <v>111</v>
      </c>
      <c r="C10" s="27" t="s">
        <v>62</v>
      </c>
      <c r="D10" s="28" t="s">
        <v>346</v>
      </c>
      <c r="E10" s="28" t="s">
        <v>347</v>
      </c>
      <c r="F10" s="27" t="s">
        <v>360</v>
      </c>
      <c r="G10" s="27" t="s">
        <v>120</v>
      </c>
      <c r="H10" s="29" t="s">
        <v>349</v>
      </c>
      <c r="I10" s="27" t="s">
        <v>350</v>
      </c>
      <c r="J10" s="29" t="s">
        <v>67</v>
      </c>
      <c r="K10" s="29" t="s">
        <v>68</v>
      </c>
      <c r="L10" s="29" t="s">
        <v>339</v>
      </c>
      <c r="M10" s="29" t="s">
        <v>69</v>
      </c>
      <c r="N10" s="29" t="s">
        <v>91</v>
      </c>
      <c r="O10" s="29" t="s">
        <v>116</v>
      </c>
      <c r="P10" s="30">
        <v>32</v>
      </c>
      <c r="Q10" s="30">
        <v>2087</v>
      </c>
      <c r="R10" s="43">
        <v>0.4</v>
      </c>
    </row>
  </sheetData>
  <mergeCells count="2">
    <mergeCell ref="A1:R1"/>
    <mergeCell ref="A2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906F-345E-4C4E-9647-326D36765EA9}">
  <dimension ref="A1:R17"/>
  <sheetViews>
    <sheetView workbookViewId="0">
      <selection activeCell="R11" activeCellId="1" sqref="R4 R11:R13"/>
    </sheetView>
  </sheetViews>
  <sheetFormatPr baseColWidth="10" defaultRowHeight="15" x14ac:dyDescent="0.25"/>
  <cols>
    <col min="2" max="2" width="28" bestFit="1" customWidth="1"/>
    <col min="6" max="6" width="26.5703125" bestFit="1" customWidth="1"/>
  </cols>
  <sheetData>
    <row r="1" spans="1:18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45" x14ac:dyDescent="0.25">
      <c r="A3" s="31" t="s">
        <v>42</v>
      </c>
      <c r="B3" s="32" t="s">
        <v>43</v>
      </c>
      <c r="C3" s="31" t="s">
        <v>44</v>
      </c>
      <c r="D3" s="31" t="s">
        <v>45</v>
      </c>
      <c r="E3" s="31" t="s">
        <v>46</v>
      </c>
      <c r="F3" s="32" t="s">
        <v>47</v>
      </c>
      <c r="G3" s="32" t="s">
        <v>48</v>
      </c>
      <c r="H3" s="31" t="s">
        <v>49</v>
      </c>
      <c r="I3" s="32" t="s">
        <v>50</v>
      </c>
      <c r="J3" s="31" t="s">
        <v>51</v>
      </c>
      <c r="K3" s="31" t="s">
        <v>52</v>
      </c>
      <c r="L3" s="31" t="s">
        <v>53</v>
      </c>
      <c r="M3" s="31" t="s">
        <v>54</v>
      </c>
      <c r="N3" s="31" t="s">
        <v>55</v>
      </c>
      <c r="O3" s="31" t="s">
        <v>56</v>
      </c>
      <c r="P3" s="33" t="s">
        <v>57</v>
      </c>
      <c r="Q3" s="34" t="s">
        <v>58</v>
      </c>
      <c r="R3" s="35" t="s">
        <v>59</v>
      </c>
    </row>
    <row r="4" spans="1:18" x14ac:dyDescent="0.25">
      <c r="A4" s="44" t="s">
        <v>110</v>
      </c>
      <c r="B4" s="44" t="s">
        <v>111</v>
      </c>
      <c r="C4" s="44" t="s">
        <v>62</v>
      </c>
      <c r="D4" s="45" t="s">
        <v>62</v>
      </c>
      <c r="E4" s="45" t="s">
        <v>306</v>
      </c>
      <c r="F4" s="44" t="s">
        <v>113</v>
      </c>
      <c r="G4" s="44" t="s">
        <v>62</v>
      </c>
      <c r="H4" s="46" t="s">
        <v>307</v>
      </c>
      <c r="I4" s="44" t="s">
        <v>27</v>
      </c>
      <c r="J4" s="46" t="s">
        <v>67</v>
      </c>
      <c r="K4" s="46" t="s">
        <v>68</v>
      </c>
      <c r="L4" s="46" t="s">
        <v>308</v>
      </c>
      <c r="M4" s="46" t="s">
        <v>69</v>
      </c>
      <c r="N4" s="46" t="s">
        <v>91</v>
      </c>
      <c r="O4" s="46" t="s">
        <v>116</v>
      </c>
      <c r="P4" s="47">
        <v>58</v>
      </c>
      <c r="Q4" s="47">
        <v>3057</v>
      </c>
      <c r="R4" s="48">
        <v>63.69</v>
      </c>
    </row>
    <row r="5" spans="1:18" x14ac:dyDescent="0.25">
      <c r="A5" s="27" t="s">
        <v>309</v>
      </c>
      <c r="B5" s="27" t="s">
        <v>310</v>
      </c>
      <c r="C5" s="27" t="s">
        <v>311</v>
      </c>
      <c r="D5" s="28" t="s">
        <v>62</v>
      </c>
      <c r="E5" s="28" t="s">
        <v>312</v>
      </c>
      <c r="F5" s="27" t="s">
        <v>313</v>
      </c>
      <c r="G5" s="27" t="s">
        <v>62</v>
      </c>
      <c r="H5" s="29" t="s">
        <v>314</v>
      </c>
      <c r="I5" s="27" t="s">
        <v>315</v>
      </c>
      <c r="J5" s="29" t="s">
        <v>67</v>
      </c>
      <c r="K5" s="29" t="s">
        <v>68</v>
      </c>
      <c r="L5" s="29" t="s">
        <v>308</v>
      </c>
      <c r="M5" s="29" t="s">
        <v>69</v>
      </c>
      <c r="N5" s="29" t="s">
        <v>70</v>
      </c>
      <c r="O5" s="29" t="s">
        <v>71</v>
      </c>
      <c r="P5" s="30">
        <v>50</v>
      </c>
      <c r="Q5" s="30">
        <v>1240</v>
      </c>
      <c r="R5" s="43">
        <v>25.83</v>
      </c>
    </row>
    <row r="6" spans="1:18" x14ac:dyDescent="0.25">
      <c r="A6" s="27" t="s">
        <v>316</v>
      </c>
      <c r="B6" s="27" t="s">
        <v>317</v>
      </c>
      <c r="C6" s="27" t="s">
        <v>62</v>
      </c>
      <c r="D6" s="28" t="s">
        <v>62</v>
      </c>
      <c r="E6" s="28" t="s">
        <v>318</v>
      </c>
      <c r="F6" s="27" t="s">
        <v>319</v>
      </c>
      <c r="G6" s="27" t="s">
        <v>62</v>
      </c>
      <c r="H6" s="29" t="s">
        <v>320</v>
      </c>
      <c r="I6" s="27" t="s">
        <v>27</v>
      </c>
      <c r="J6" s="29" t="s">
        <v>67</v>
      </c>
      <c r="K6" s="29" t="s">
        <v>68</v>
      </c>
      <c r="L6" s="29" t="s">
        <v>308</v>
      </c>
      <c r="M6" s="29" t="s">
        <v>69</v>
      </c>
      <c r="N6" s="29" t="s">
        <v>70</v>
      </c>
      <c r="O6" s="29" t="s">
        <v>71</v>
      </c>
      <c r="P6" s="30">
        <v>58</v>
      </c>
      <c r="Q6" s="30">
        <v>736</v>
      </c>
      <c r="R6" s="43">
        <v>15.33</v>
      </c>
    </row>
    <row r="7" spans="1:18" x14ac:dyDescent="0.25">
      <c r="A7" s="27" t="s">
        <v>321</v>
      </c>
      <c r="B7" s="27" t="s">
        <v>322</v>
      </c>
      <c r="C7" s="27" t="s">
        <v>62</v>
      </c>
      <c r="D7" s="28" t="s">
        <v>62</v>
      </c>
      <c r="E7" s="28" t="s">
        <v>323</v>
      </c>
      <c r="F7" s="27" t="s">
        <v>28</v>
      </c>
      <c r="G7" s="27" t="s">
        <v>28</v>
      </c>
      <c r="H7" s="29" t="s">
        <v>324</v>
      </c>
      <c r="I7" s="27" t="s">
        <v>27</v>
      </c>
      <c r="J7" s="29" t="s">
        <v>67</v>
      </c>
      <c r="K7" s="29" t="s">
        <v>68</v>
      </c>
      <c r="L7" s="29" t="s">
        <v>308</v>
      </c>
      <c r="M7" s="29" t="s">
        <v>69</v>
      </c>
      <c r="N7" s="29" t="s">
        <v>91</v>
      </c>
      <c r="O7" s="29" t="s">
        <v>152</v>
      </c>
      <c r="P7" s="30">
        <v>130</v>
      </c>
      <c r="Q7" s="30">
        <v>5525</v>
      </c>
      <c r="R7" s="43">
        <v>115.1</v>
      </c>
    </row>
    <row r="8" spans="1:18" x14ac:dyDescent="0.25">
      <c r="A8" s="27" t="s">
        <v>79</v>
      </c>
      <c r="B8" s="27" t="s">
        <v>80</v>
      </c>
      <c r="C8" s="27" t="s">
        <v>62</v>
      </c>
      <c r="D8" s="28" t="s">
        <v>62</v>
      </c>
      <c r="E8" s="28" t="s">
        <v>325</v>
      </c>
      <c r="F8" s="27" t="s">
        <v>82</v>
      </c>
      <c r="G8" s="27" t="s">
        <v>62</v>
      </c>
      <c r="H8" s="29" t="s">
        <v>320</v>
      </c>
      <c r="I8" s="27" t="s">
        <v>27</v>
      </c>
      <c r="J8" s="29" t="s">
        <v>67</v>
      </c>
      <c r="K8" s="29" t="s">
        <v>68</v>
      </c>
      <c r="L8" s="29" t="s">
        <v>308</v>
      </c>
      <c r="M8" s="29" t="s">
        <v>69</v>
      </c>
      <c r="N8" s="29" t="s">
        <v>70</v>
      </c>
      <c r="O8" s="29" t="s">
        <v>71</v>
      </c>
      <c r="P8" s="30">
        <v>73</v>
      </c>
      <c r="Q8" s="30">
        <v>982</v>
      </c>
      <c r="R8" s="43">
        <v>20.46</v>
      </c>
    </row>
    <row r="9" spans="1:18" x14ac:dyDescent="0.25">
      <c r="A9" s="27" t="s">
        <v>85</v>
      </c>
      <c r="B9" s="27" t="s">
        <v>86</v>
      </c>
      <c r="C9" s="27" t="s">
        <v>87</v>
      </c>
      <c r="D9" s="28" t="s">
        <v>62</v>
      </c>
      <c r="E9" s="28" t="s">
        <v>326</v>
      </c>
      <c r="F9" s="27" t="s">
        <v>327</v>
      </c>
      <c r="G9" s="27" t="s">
        <v>90</v>
      </c>
      <c r="H9" s="29" t="s">
        <v>320</v>
      </c>
      <c r="I9" s="27" t="s">
        <v>27</v>
      </c>
      <c r="J9" s="29" t="s">
        <v>67</v>
      </c>
      <c r="K9" s="29" t="s">
        <v>68</v>
      </c>
      <c r="L9" s="29" t="s">
        <v>308</v>
      </c>
      <c r="M9" s="29" t="s">
        <v>69</v>
      </c>
      <c r="N9" s="29" t="s">
        <v>91</v>
      </c>
      <c r="O9" s="29" t="s">
        <v>152</v>
      </c>
      <c r="P9" s="30">
        <v>540</v>
      </c>
      <c r="Q9" s="30">
        <v>27198</v>
      </c>
      <c r="R9" s="43">
        <v>566.63</v>
      </c>
    </row>
    <row r="10" spans="1:18" x14ac:dyDescent="0.25">
      <c r="A10" s="27" t="s">
        <v>102</v>
      </c>
      <c r="B10" s="27" t="s">
        <v>103</v>
      </c>
      <c r="C10" s="27" t="s">
        <v>62</v>
      </c>
      <c r="D10" s="28" t="s">
        <v>62</v>
      </c>
      <c r="E10" s="28" t="s">
        <v>328</v>
      </c>
      <c r="F10" s="27" t="s">
        <v>105</v>
      </c>
      <c r="G10" s="27" t="s">
        <v>329</v>
      </c>
      <c r="H10" s="29" t="s">
        <v>320</v>
      </c>
      <c r="I10" s="27" t="s">
        <v>27</v>
      </c>
      <c r="J10" s="29" t="s">
        <v>67</v>
      </c>
      <c r="K10" s="29" t="s">
        <v>68</v>
      </c>
      <c r="L10" s="29" t="s">
        <v>308</v>
      </c>
      <c r="M10" s="29" t="s">
        <v>69</v>
      </c>
      <c r="N10" s="29" t="s">
        <v>91</v>
      </c>
      <c r="O10" s="29" t="s">
        <v>152</v>
      </c>
      <c r="P10" s="30">
        <v>216</v>
      </c>
      <c r="Q10" s="30">
        <v>13830</v>
      </c>
      <c r="R10" s="43">
        <v>288.13</v>
      </c>
    </row>
    <row r="11" spans="1:18" x14ac:dyDescent="0.25">
      <c r="A11" s="50" t="s">
        <v>332</v>
      </c>
      <c r="B11" s="50" t="s">
        <v>330</v>
      </c>
      <c r="C11" s="50"/>
      <c r="D11" s="50"/>
      <c r="E11" s="50"/>
      <c r="F11" s="50" t="s">
        <v>331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48">
        <v>26</v>
      </c>
    </row>
    <row r="12" spans="1:18" x14ac:dyDescent="0.25">
      <c r="A12" s="50" t="s">
        <v>332</v>
      </c>
      <c r="B12" s="50" t="s">
        <v>330</v>
      </c>
      <c r="C12" s="50"/>
      <c r="D12" s="50"/>
      <c r="E12" s="50"/>
      <c r="F12" s="50" t="s">
        <v>27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48">
        <v>3</v>
      </c>
    </row>
    <row r="13" spans="1:18" x14ac:dyDescent="0.25">
      <c r="A13" s="50" t="s">
        <v>333</v>
      </c>
      <c r="B13" s="50" t="s">
        <v>334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48">
        <v>16.23</v>
      </c>
    </row>
    <row r="14" spans="1:18" x14ac:dyDescent="0.25">
      <c r="A14" s="27" t="s">
        <v>108</v>
      </c>
      <c r="B14" s="27" t="s">
        <v>109</v>
      </c>
      <c r="C14" s="27" t="s">
        <v>62</v>
      </c>
      <c r="D14" s="28" t="s">
        <v>62</v>
      </c>
      <c r="E14" s="28" t="s">
        <v>62</v>
      </c>
      <c r="F14" s="27" t="s">
        <v>62</v>
      </c>
      <c r="G14" s="27" t="s">
        <v>62</v>
      </c>
      <c r="H14" s="29" t="s">
        <v>62</v>
      </c>
      <c r="I14" s="27" t="s">
        <v>62</v>
      </c>
      <c r="J14" s="29" t="s">
        <v>62</v>
      </c>
      <c r="K14" s="29" t="s">
        <v>62</v>
      </c>
      <c r="L14" s="29" t="s">
        <v>62</v>
      </c>
      <c r="M14" s="29" t="s">
        <v>62</v>
      </c>
      <c r="N14" s="29" t="s">
        <v>62</v>
      </c>
      <c r="O14" s="29" t="s">
        <v>62</v>
      </c>
      <c r="P14" s="30">
        <v>1125</v>
      </c>
      <c r="Q14" s="30">
        <v>52568</v>
      </c>
      <c r="R14" s="43">
        <f>SUM(R4:R13)</f>
        <v>1140.4000000000001</v>
      </c>
    </row>
    <row r="17" spans="2:2" x14ac:dyDescent="0.25">
      <c r="B17" t="s">
        <v>335</v>
      </c>
    </row>
  </sheetData>
  <mergeCells count="2">
    <mergeCell ref="A1:R1"/>
    <mergeCell ref="A2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C65AA-1633-482B-B924-7A4C7EB8C32D}">
  <dimension ref="A1:R45"/>
  <sheetViews>
    <sheetView topLeftCell="A20" workbookViewId="0">
      <selection activeCell="U23" sqref="U23"/>
    </sheetView>
  </sheetViews>
  <sheetFormatPr baseColWidth="10" defaultRowHeight="15" x14ac:dyDescent="0.25"/>
  <cols>
    <col min="2" max="2" width="30.140625" bestFit="1" customWidth="1"/>
    <col min="6" max="6" width="30.28515625" bestFit="1" customWidth="1"/>
  </cols>
  <sheetData>
    <row r="1" spans="1:18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45" x14ac:dyDescent="0.25">
      <c r="A3" s="31" t="s">
        <v>42</v>
      </c>
      <c r="B3" s="32" t="s">
        <v>43</v>
      </c>
      <c r="C3" s="31" t="s">
        <v>44</v>
      </c>
      <c r="D3" s="31" t="s">
        <v>45</v>
      </c>
      <c r="E3" s="31" t="s">
        <v>46</v>
      </c>
      <c r="F3" s="32" t="s">
        <v>47</v>
      </c>
      <c r="G3" s="32" t="s">
        <v>48</v>
      </c>
      <c r="H3" s="31" t="s">
        <v>49</v>
      </c>
      <c r="I3" s="32" t="s">
        <v>50</v>
      </c>
      <c r="J3" s="31" t="s">
        <v>51</v>
      </c>
      <c r="K3" s="31" t="s">
        <v>52</v>
      </c>
      <c r="L3" s="31" t="s">
        <v>53</v>
      </c>
      <c r="M3" s="31" t="s">
        <v>54</v>
      </c>
      <c r="N3" s="31" t="s">
        <v>55</v>
      </c>
      <c r="O3" s="31" t="s">
        <v>56</v>
      </c>
      <c r="P3" s="33" t="s">
        <v>57</v>
      </c>
      <c r="Q3" s="34" t="s">
        <v>58</v>
      </c>
      <c r="R3" s="35" t="s">
        <v>59</v>
      </c>
    </row>
    <row r="4" spans="1:18" x14ac:dyDescent="0.25">
      <c r="A4" s="27" t="s">
        <v>136</v>
      </c>
      <c r="B4" s="27" t="s">
        <v>137</v>
      </c>
      <c r="C4" s="27" t="s">
        <v>62</v>
      </c>
      <c r="D4" s="28" t="s">
        <v>62</v>
      </c>
      <c r="E4" s="28" t="s">
        <v>138</v>
      </c>
      <c r="F4" s="27" t="s">
        <v>139</v>
      </c>
      <c r="G4" s="27" t="s">
        <v>62</v>
      </c>
      <c r="H4" s="29" t="s">
        <v>140</v>
      </c>
      <c r="I4" s="27" t="s">
        <v>141</v>
      </c>
      <c r="J4" s="29" t="s">
        <v>67</v>
      </c>
      <c r="K4" s="29" t="s">
        <v>68</v>
      </c>
      <c r="L4" s="29" t="s">
        <v>142</v>
      </c>
      <c r="M4" s="29" t="s">
        <v>69</v>
      </c>
      <c r="N4" s="29" t="s">
        <v>91</v>
      </c>
      <c r="O4" s="29" t="s">
        <v>116</v>
      </c>
      <c r="P4" s="30">
        <v>7</v>
      </c>
      <c r="Q4" s="30">
        <v>573</v>
      </c>
      <c r="R4" s="43">
        <v>11.94</v>
      </c>
    </row>
    <row r="5" spans="1:18" x14ac:dyDescent="0.25">
      <c r="A5" s="44" t="s">
        <v>143</v>
      </c>
      <c r="B5" s="44" t="s">
        <v>144</v>
      </c>
      <c r="C5" s="44" t="s">
        <v>62</v>
      </c>
      <c r="D5" s="45" t="s">
        <v>62</v>
      </c>
      <c r="E5" s="45" t="s">
        <v>145</v>
      </c>
      <c r="F5" s="44" t="s">
        <v>146</v>
      </c>
      <c r="G5" s="44" t="s">
        <v>62</v>
      </c>
      <c r="H5" s="46" t="s">
        <v>147</v>
      </c>
      <c r="I5" s="44" t="s">
        <v>148</v>
      </c>
      <c r="J5" s="46" t="s">
        <v>67</v>
      </c>
      <c r="K5" s="46" t="s">
        <v>68</v>
      </c>
      <c r="L5" s="46" t="s">
        <v>142</v>
      </c>
      <c r="M5" s="46" t="s">
        <v>69</v>
      </c>
      <c r="N5" s="46" t="s">
        <v>91</v>
      </c>
      <c r="O5" s="46" t="s">
        <v>116</v>
      </c>
      <c r="P5" s="47">
        <v>0</v>
      </c>
      <c r="Q5" s="47">
        <v>21</v>
      </c>
      <c r="R5" s="48">
        <v>0.44</v>
      </c>
    </row>
    <row r="6" spans="1:18" x14ac:dyDescent="0.25">
      <c r="A6" s="44" t="s">
        <v>143</v>
      </c>
      <c r="B6" s="44" t="s">
        <v>144</v>
      </c>
      <c r="C6" s="44" t="s">
        <v>62</v>
      </c>
      <c r="D6" s="45" t="s">
        <v>62</v>
      </c>
      <c r="E6" s="45" t="s">
        <v>149</v>
      </c>
      <c r="F6" s="44" t="s">
        <v>150</v>
      </c>
      <c r="G6" s="44" t="s">
        <v>62</v>
      </c>
      <c r="H6" s="46" t="s">
        <v>147</v>
      </c>
      <c r="I6" s="44" t="s">
        <v>151</v>
      </c>
      <c r="J6" s="46" t="s">
        <v>67</v>
      </c>
      <c r="K6" s="46" t="s">
        <v>68</v>
      </c>
      <c r="L6" s="46" t="s">
        <v>142</v>
      </c>
      <c r="M6" s="46" t="s">
        <v>69</v>
      </c>
      <c r="N6" s="46" t="s">
        <v>91</v>
      </c>
      <c r="O6" s="46" t="s">
        <v>152</v>
      </c>
      <c r="P6" s="47">
        <v>3</v>
      </c>
      <c r="Q6" s="47">
        <v>366</v>
      </c>
      <c r="R6" s="48">
        <v>7.63</v>
      </c>
    </row>
    <row r="7" spans="1:18" x14ac:dyDescent="0.25">
      <c r="A7" s="44" t="s">
        <v>110</v>
      </c>
      <c r="B7" s="44" t="s">
        <v>111</v>
      </c>
      <c r="C7" s="44" t="s">
        <v>62</v>
      </c>
      <c r="D7" s="45" t="s">
        <v>62</v>
      </c>
      <c r="E7" s="45" t="s">
        <v>153</v>
      </c>
      <c r="F7" s="44" t="s">
        <v>113</v>
      </c>
      <c r="G7" s="44" t="s">
        <v>62</v>
      </c>
      <c r="H7" s="46" t="s">
        <v>154</v>
      </c>
      <c r="I7" s="44" t="s">
        <v>155</v>
      </c>
      <c r="J7" s="46" t="s">
        <v>67</v>
      </c>
      <c r="K7" s="46" t="s">
        <v>68</v>
      </c>
      <c r="L7" s="46" t="s">
        <v>142</v>
      </c>
      <c r="M7" s="46" t="s">
        <v>69</v>
      </c>
      <c r="N7" s="46" t="s">
        <v>91</v>
      </c>
      <c r="O7" s="46" t="s">
        <v>116</v>
      </c>
      <c r="P7" s="47">
        <v>1</v>
      </c>
      <c r="Q7" s="47">
        <v>72</v>
      </c>
      <c r="R7" s="48">
        <v>1.5</v>
      </c>
    </row>
    <row r="8" spans="1:18" x14ac:dyDescent="0.25">
      <c r="A8" s="27" t="s">
        <v>156</v>
      </c>
      <c r="B8" s="27" t="s">
        <v>157</v>
      </c>
      <c r="C8" s="27" t="s">
        <v>62</v>
      </c>
      <c r="D8" s="28" t="s">
        <v>62</v>
      </c>
      <c r="E8" s="28" t="s">
        <v>158</v>
      </c>
      <c r="F8" s="27" t="s">
        <v>159</v>
      </c>
      <c r="G8" s="27" t="s">
        <v>62</v>
      </c>
      <c r="H8" s="29" t="s">
        <v>147</v>
      </c>
      <c r="I8" s="27" t="s">
        <v>151</v>
      </c>
      <c r="J8" s="29" t="s">
        <v>67</v>
      </c>
      <c r="K8" s="29" t="s">
        <v>68</v>
      </c>
      <c r="L8" s="29" t="s">
        <v>142</v>
      </c>
      <c r="M8" s="29" t="s">
        <v>69</v>
      </c>
      <c r="N8" s="29" t="s">
        <v>91</v>
      </c>
      <c r="O8" s="29" t="s">
        <v>116</v>
      </c>
      <c r="P8" s="30">
        <v>2</v>
      </c>
      <c r="Q8" s="30">
        <v>96</v>
      </c>
      <c r="R8" s="43">
        <v>2</v>
      </c>
    </row>
    <row r="9" spans="1:18" x14ac:dyDescent="0.25">
      <c r="A9" s="27" t="s">
        <v>160</v>
      </c>
      <c r="B9" s="27" t="s">
        <v>161</v>
      </c>
      <c r="C9" s="27" t="s">
        <v>62</v>
      </c>
      <c r="D9" s="28" t="s">
        <v>62</v>
      </c>
      <c r="E9" s="28" t="s">
        <v>162</v>
      </c>
      <c r="F9" s="27" t="s">
        <v>163</v>
      </c>
      <c r="G9" s="27" t="s">
        <v>62</v>
      </c>
      <c r="H9" s="29" t="s">
        <v>164</v>
      </c>
      <c r="I9" s="27" t="s">
        <v>22</v>
      </c>
      <c r="J9" s="29" t="s">
        <v>67</v>
      </c>
      <c r="K9" s="29" t="s">
        <v>68</v>
      </c>
      <c r="L9" s="29" t="s">
        <v>142</v>
      </c>
      <c r="M9" s="29" t="s">
        <v>69</v>
      </c>
      <c r="N9" s="29" t="s">
        <v>91</v>
      </c>
      <c r="O9" s="29" t="s">
        <v>152</v>
      </c>
      <c r="P9" s="30">
        <v>0</v>
      </c>
      <c r="Q9" s="30">
        <v>3</v>
      </c>
      <c r="R9" s="43">
        <v>0.06</v>
      </c>
    </row>
    <row r="10" spans="1:18" x14ac:dyDescent="0.25">
      <c r="A10" s="44" t="s">
        <v>165</v>
      </c>
      <c r="B10" s="44" t="s">
        <v>166</v>
      </c>
      <c r="C10" s="44" t="s">
        <v>62</v>
      </c>
      <c r="D10" s="45" t="s">
        <v>62</v>
      </c>
      <c r="E10" s="45" t="s">
        <v>167</v>
      </c>
      <c r="F10" s="44" t="s">
        <v>168</v>
      </c>
      <c r="G10" s="44" t="s">
        <v>62</v>
      </c>
      <c r="H10" s="46" t="s">
        <v>164</v>
      </c>
      <c r="I10" s="44" t="s">
        <v>22</v>
      </c>
      <c r="J10" s="46" t="s">
        <v>67</v>
      </c>
      <c r="K10" s="46" t="s">
        <v>68</v>
      </c>
      <c r="L10" s="46" t="s">
        <v>142</v>
      </c>
      <c r="M10" s="46" t="s">
        <v>69</v>
      </c>
      <c r="N10" s="46" t="s">
        <v>91</v>
      </c>
      <c r="O10" s="46" t="s">
        <v>152</v>
      </c>
      <c r="P10" s="47">
        <v>0</v>
      </c>
      <c r="Q10" s="47">
        <v>102</v>
      </c>
      <c r="R10" s="48">
        <v>2.13</v>
      </c>
    </row>
    <row r="11" spans="1:18" x14ac:dyDescent="0.25">
      <c r="A11" s="27" t="s">
        <v>169</v>
      </c>
      <c r="B11" s="27" t="s">
        <v>170</v>
      </c>
      <c r="C11" s="27" t="s">
        <v>62</v>
      </c>
      <c r="D11" s="28" t="s">
        <v>62</v>
      </c>
      <c r="E11" s="28" t="s">
        <v>171</v>
      </c>
      <c r="F11" s="27" t="s">
        <v>172</v>
      </c>
      <c r="G11" s="27" t="s">
        <v>62</v>
      </c>
      <c r="H11" s="29" t="s">
        <v>173</v>
      </c>
      <c r="I11" s="27" t="s">
        <v>141</v>
      </c>
      <c r="J11" s="29" t="s">
        <v>67</v>
      </c>
      <c r="K11" s="29" t="s">
        <v>68</v>
      </c>
      <c r="L11" s="29" t="s">
        <v>142</v>
      </c>
      <c r="M11" s="29" t="s">
        <v>69</v>
      </c>
      <c r="N11" s="29" t="s">
        <v>152</v>
      </c>
      <c r="O11" s="29" t="s">
        <v>91</v>
      </c>
      <c r="P11" s="30">
        <v>0</v>
      </c>
      <c r="Q11" s="30">
        <v>45</v>
      </c>
      <c r="R11" s="43">
        <v>0.94</v>
      </c>
    </row>
    <row r="12" spans="1:18" x14ac:dyDescent="0.25">
      <c r="A12" s="27" t="s">
        <v>174</v>
      </c>
      <c r="B12" s="27" t="s">
        <v>175</v>
      </c>
      <c r="C12" s="27" t="s">
        <v>62</v>
      </c>
      <c r="D12" s="28" t="s">
        <v>62</v>
      </c>
      <c r="E12" s="28" t="s">
        <v>176</v>
      </c>
      <c r="F12" s="27" t="s">
        <v>177</v>
      </c>
      <c r="G12" s="27" t="s">
        <v>62</v>
      </c>
      <c r="H12" s="29" t="s">
        <v>178</v>
      </c>
      <c r="I12" s="27" t="s">
        <v>141</v>
      </c>
      <c r="J12" s="29" t="s">
        <v>67</v>
      </c>
      <c r="K12" s="29" t="s">
        <v>68</v>
      </c>
      <c r="L12" s="29" t="s">
        <v>142</v>
      </c>
      <c r="M12" s="29" t="s">
        <v>69</v>
      </c>
      <c r="N12" s="29" t="s">
        <v>70</v>
      </c>
      <c r="O12" s="29" t="s">
        <v>71</v>
      </c>
      <c r="P12" s="30">
        <v>3</v>
      </c>
      <c r="Q12" s="30">
        <v>171</v>
      </c>
      <c r="R12" s="43">
        <v>3.56</v>
      </c>
    </row>
    <row r="13" spans="1:18" x14ac:dyDescent="0.25">
      <c r="A13" s="27" t="s">
        <v>179</v>
      </c>
      <c r="B13" s="27" t="s">
        <v>180</v>
      </c>
      <c r="C13" s="27" t="s">
        <v>62</v>
      </c>
      <c r="D13" s="28" t="s">
        <v>62</v>
      </c>
      <c r="E13" s="28" t="s">
        <v>181</v>
      </c>
      <c r="F13" s="27" t="s">
        <v>180</v>
      </c>
      <c r="G13" s="27" t="s">
        <v>182</v>
      </c>
      <c r="H13" s="29" t="s">
        <v>154</v>
      </c>
      <c r="I13" s="27" t="s">
        <v>155</v>
      </c>
      <c r="J13" s="29" t="s">
        <v>67</v>
      </c>
      <c r="K13" s="29" t="s">
        <v>68</v>
      </c>
      <c r="L13" s="29" t="s">
        <v>142</v>
      </c>
      <c r="M13" s="29" t="s">
        <v>69</v>
      </c>
      <c r="N13" s="29" t="s">
        <v>70</v>
      </c>
      <c r="O13" s="29" t="s">
        <v>91</v>
      </c>
      <c r="P13" s="30">
        <v>1</v>
      </c>
      <c r="Q13" s="30">
        <v>48</v>
      </c>
      <c r="R13" s="43">
        <v>1</v>
      </c>
    </row>
    <row r="14" spans="1:18" x14ac:dyDescent="0.25">
      <c r="A14" s="27" t="s">
        <v>183</v>
      </c>
      <c r="B14" s="27" t="s">
        <v>184</v>
      </c>
      <c r="C14" s="27" t="s">
        <v>62</v>
      </c>
      <c r="D14" s="28" t="s">
        <v>62</v>
      </c>
      <c r="E14" s="28" t="s">
        <v>185</v>
      </c>
      <c r="F14" s="27" t="s">
        <v>186</v>
      </c>
      <c r="G14" s="27" t="s">
        <v>187</v>
      </c>
      <c r="H14" s="29" t="s">
        <v>164</v>
      </c>
      <c r="I14" s="27" t="s">
        <v>22</v>
      </c>
      <c r="J14" s="29" t="s">
        <v>67</v>
      </c>
      <c r="K14" s="29" t="s">
        <v>68</v>
      </c>
      <c r="L14" s="29" t="s">
        <v>142</v>
      </c>
      <c r="M14" s="29" t="s">
        <v>69</v>
      </c>
      <c r="N14" s="29" t="s">
        <v>91</v>
      </c>
      <c r="O14" s="29" t="s">
        <v>116</v>
      </c>
      <c r="P14" s="30">
        <v>7</v>
      </c>
      <c r="Q14" s="30">
        <v>530</v>
      </c>
      <c r="R14" s="43">
        <v>11.04</v>
      </c>
    </row>
    <row r="15" spans="1:18" x14ac:dyDescent="0.25">
      <c r="A15" s="27" t="s">
        <v>188</v>
      </c>
      <c r="B15" s="27" t="s">
        <v>189</v>
      </c>
      <c r="C15" s="27" t="s">
        <v>62</v>
      </c>
      <c r="D15" s="28" t="s">
        <v>62</v>
      </c>
      <c r="E15" s="28" t="s">
        <v>190</v>
      </c>
      <c r="F15" s="27" t="s">
        <v>191</v>
      </c>
      <c r="G15" s="27" t="s">
        <v>192</v>
      </c>
      <c r="H15" s="29" t="s">
        <v>147</v>
      </c>
      <c r="I15" s="27" t="s">
        <v>148</v>
      </c>
      <c r="J15" s="29" t="s">
        <v>67</v>
      </c>
      <c r="K15" s="29" t="s">
        <v>68</v>
      </c>
      <c r="L15" s="29" t="s">
        <v>142</v>
      </c>
      <c r="M15" s="29" t="s">
        <v>69</v>
      </c>
      <c r="N15" s="29" t="s">
        <v>91</v>
      </c>
      <c r="O15" s="29" t="s">
        <v>116</v>
      </c>
      <c r="P15" s="30">
        <v>2</v>
      </c>
      <c r="Q15" s="30">
        <v>339</v>
      </c>
      <c r="R15" s="43">
        <v>7.06</v>
      </c>
    </row>
    <row r="16" spans="1:18" x14ac:dyDescent="0.25">
      <c r="A16" s="27" t="s">
        <v>193</v>
      </c>
      <c r="B16" s="27" t="s">
        <v>194</v>
      </c>
      <c r="C16" s="27" t="s">
        <v>62</v>
      </c>
      <c r="D16" s="28" t="s">
        <v>62</v>
      </c>
      <c r="E16" s="28" t="s">
        <v>195</v>
      </c>
      <c r="F16" s="27" t="s">
        <v>196</v>
      </c>
      <c r="G16" s="27" t="s">
        <v>62</v>
      </c>
      <c r="H16" s="29" t="s">
        <v>154</v>
      </c>
      <c r="I16" s="27" t="s">
        <v>155</v>
      </c>
      <c r="J16" s="29" t="s">
        <v>67</v>
      </c>
      <c r="K16" s="29" t="s">
        <v>68</v>
      </c>
      <c r="L16" s="29" t="s">
        <v>142</v>
      </c>
      <c r="M16" s="29" t="s">
        <v>69</v>
      </c>
      <c r="N16" s="29" t="s">
        <v>91</v>
      </c>
      <c r="O16" s="29" t="s">
        <v>116</v>
      </c>
      <c r="P16" s="30">
        <v>1</v>
      </c>
      <c r="Q16" s="30">
        <v>48</v>
      </c>
      <c r="R16" s="43">
        <v>1</v>
      </c>
    </row>
    <row r="17" spans="1:18" x14ac:dyDescent="0.25">
      <c r="A17" s="27" t="s">
        <v>197</v>
      </c>
      <c r="B17" s="27" t="s">
        <v>198</v>
      </c>
      <c r="C17" s="27" t="s">
        <v>62</v>
      </c>
      <c r="D17" s="28" t="s">
        <v>62</v>
      </c>
      <c r="E17" s="28" t="s">
        <v>199</v>
      </c>
      <c r="F17" s="27" t="s">
        <v>200</v>
      </c>
      <c r="G17" s="27" t="s">
        <v>62</v>
      </c>
      <c r="H17" s="29" t="s">
        <v>154</v>
      </c>
      <c r="I17" s="27" t="s">
        <v>155</v>
      </c>
      <c r="J17" s="29" t="s">
        <v>67</v>
      </c>
      <c r="K17" s="29" t="s">
        <v>68</v>
      </c>
      <c r="L17" s="29" t="s">
        <v>142</v>
      </c>
      <c r="M17" s="29" t="s">
        <v>69</v>
      </c>
      <c r="N17" s="29" t="s">
        <v>91</v>
      </c>
      <c r="O17" s="29" t="s">
        <v>152</v>
      </c>
      <c r="P17" s="30">
        <v>2</v>
      </c>
      <c r="Q17" s="30">
        <v>141</v>
      </c>
      <c r="R17" s="43">
        <v>2.94</v>
      </c>
    </row>
    <row r="18" spans="1:18" x14ac:dyDescent="0.25">
      <c r="A18" s="27" t="s">
        <v>201</v>
      </c>
      <c r="B18" s="27" t="s">
        <v>202</v>
      </c>
      <c r="C18" s="27" t="s">
        <v>62</v>
      </c>
      <c r="D18" s="28" t="s">
        <v>62</v>
      </c>
      <c r="E18" s="28" t="s">
        <v>203</v>
      </c>
      <c r="F18" s="27" t="s">
        <v>204</v>
      </c>
      <c r="G18" s="27" t="s">
        <v>62</v>
      </c>
      <c r="H18" s="29" t="s">
        <v>173</v>
      </c>
      <c r="I18" s="27" t="s">
        <v>141</v>
      </c>
      <c r="J18" s="29" t="s">
        <v>67</v>
      </c>
      <c r="K18" s="29" t="s">
        <v>68</v>
      </c>
      <c r="L18" s="29" t="s">
        <v>142</v>
      </c>
      <c r="M18" s="29" t="s">
        <v>69</v>
      </c>
      <c r="N18" s="29" t="s">
        <v>152</v>
      </c>
      <c r="O18" s="29" t="s">
        <v>91</v>
      </c>
      <c r="P18" s="30">
        <v>2</v>
      </c>
      <c r="Q18" s="30">
        <v>99</v>
      </c>
      <c r="R18" s="43">
        <v>2.06</v>
      </c>
    </row>
    <row r="19" spans="1:18" x14ac:dyDescent="0.25">
      <c r="A19" s="27" t="s">
        <v>205</v>
      </c>
      <c r="B19" s="27" t="s">
        <v>206</v>
      </c>
      <c r="C19" s="27" t="s">
        <v>62</v>
      </c>
      <c r="D19" s="28" t="s">
        <v>62</v>
      </c>
      <c r="E19" s="28" t="s">
        <v>207</v>
      </c>
      <c r="F19" s="27" t="s">
        <v>208</v>
      </c>
      <c r="G19" s="27" t="s">
        <v>62</v>
      </c>
      <c r="H19" s="29" t="s">
        <v>173</v>
      </c>
      <c r="I19" s="27" t="s">
        <v>141</v>
      </c>
      <c r="J19" s="29" t="s">
        <v>67</v>
      </c>
      <c r="K19" s="29" t="s">
        <v>68</v>
      </c>
      <c r="L19" s="29" t="s">
        <v>142</v>
      </c>
      <c r="M19" s="29" t="s">
        <v>69</v>
      </c>
      <c r="N19" s="29" t="s">
        <v>70</v>
      </c>
      <c r="O19" s="29" t="s">
        <v>71</v>
      </c>
      <c r="P19" s="30">
        <v>1</v>
      </c>
      <c r="Q19" s="30">
        <v>48</v>
      </c>
      <c r="R19" s="43">
        <v>1</v>
      </c>
    </row>
    <row r="20" spans="1:18" x14ac:dyDescent="0.25">
      <c r="A20" s="27" t="s">
        <v>209</v>
      </c>
      <c r="B20" s="27" t="s">
        <v>210</v>
      </c>
      <c r="C20" s="27" t="s">
        <v>62</v>
      </c>
      <c r="D20" s="28" t="s">
        <v>62</v>
      </c>
      <c r="E20" s="28" t="s">
        <v>211</v>
      </c>
      <c r="F20" s="27" t="s">
        <v>212</v>
      </c>
      <c r="G20" s="27" t="s">
        <v>62</v>
      </c>
      <c r="H20" s="29" t="s">
        <v>154</v>
      </c>
      <c r="I20" s="27" t="s">
        <v>155</v>
      </c>
      <c r="J20" s="29" t="s">
        <v>67</v>
      </c>
      <c r="K20" s="29" t="s">
        <v>68</v>
      </c>
      <c r="L20" s="29" t="s">
        <v>142</v>
      </c>
      <c r="M20" s="29" t="s">
        <v>69</v>
      </c>
      <c r="N20" s="29" t="s">
        <v>70</v>
      </c>
      <c r="O20" s="29" t="s">
        <v>71</v>
      </c>
      <c r="P20" s="30">
        <v>2</v>
      </c>
      <c r="Q20" s="30">
        <v>72</v>
      </c>
      <c r="R20" s="43">
        <v>1.5</v>
      </c>
    </row>
    <row r="21" spans="1:18" x14ac:dyDescent="0.25">
      <c r="A21" s="27" t="s">
        <v>209</v>
      </c>
      <c r="B21" s="27" t="s">
        <v>210</v>
      </c>
      <c r="C21" s="27" t="s">
        <v>62</v>
      </c>
      <c r="D21" s="28" t="s">
        <v>62</v>
      </c>
      <c r="E21" s="28" t="s">
        <v>213</v>
      </c>
      <c r="F21" s="27" t="s">
        <v>214</v>
      </c>
      <c r="G21" s="27" t="s">
        <v>62</v>
      </c>
      <c r="H21" s="29" t="s">
        <v>154</v>
      </c>
      <c r="I21" s="27" t="s">
        <v>22</v>
      </c>
      <c r="J21" s="29" t="s">
        <v>67</v>
      </c>
      <c r="K21" s="29" t="s">
        <v>68</v>
      </c>
      <c r="L21" s="29" t="s">
        <v>142</v>
      </c>
      <c r="M21" s="29" t="s">
        <v>69</v>
      </c>
      <c r="N21" s="29" t="s">
        <v>91</v>
      </c>
      <c r="O21" s="29" t="s">
        <v>116</v>
      </c>
      <c r="P21" s="30">
        <v>0</v>
      </c>
      <c r="Q21" s="30">
        <v>24</v>
      </c>
      <c r="R21" s="43">
        <v>0.5</v>
      </c>
    </row>
    <row r="22" spans="1:18" x14ac:dyDescent="0.25">
      <c r="A22" s="27" t="s">
        <v>215</v>
      </c>
      <c r="B22" s="27" t="s">
        <v>216</v>
      </c>
      <c r="C22" s="27" t="s">
        <v>62</v>
      </c>
      <c r="D22" s="28" t="s">
        <v>62</v>
      </c>
      <c r="E22" s="28" t="s">
        <v>217</v>
      </c>
      <c r="F22" s="27" t="s">
        <v>218</v>
      </c>
      <c r="G22" s="27" t="s">
        <v>62</v>
      </c>
      <c r="H22" s="29" t="s">
        <v>164</v>
      </c>
      <c r="I22" s="27" t="s">
        <v>22</v>
      </c>
      <c r="J22" s="29" t="s">
        <v>67</v>
      </c>
      <c r="K22" s="29" t="s">
        <v>68</v>
      </c>
      <c r="L22" s="29" t="s">
        <v>142</v>
      </c>
      <c r="M22" s="29" t="s">
        <v>69</v>
      </c>
      <c r="N22" s="29" t="s">
        <v>91</v>
      </c>
      <c r="O22" s="29" t="s">
        <v>219</v>
      </c>
      <c r="P22" s="30">
        <v>0</v>
      </c>
      <c r="Q22" s="30">
        <v>33</v>
      </c>
      <c r="R22" s="43">
        <v>0.69</v>
      </c>
    </row>
    <row r="23" spans="1:18" x14ac:dyDescent="0.25">
      <c r="A23" s="27" t="s">
        <v>220</v>
      </c>
      <c r="B23" s="27" t="s">
        <v>221</v>
      </c>
      <c r="C23" s="27" t="s">
        <v>62</v>
      </c>
      <c r="D23" s="28" t="s">
        <v>62</v>
      </c>
      <c r="E23" s="28" t="s">
        <v>222</v>
      </c>
      <c r="F23" s="27" t="s">
        <v>221</v>
      </c>
      <c r="G23" s="27" t="s">
        <v>62</v>
      </c>
      <c r="H23" s="29" t="s">
        <v>154</v>
      </c>
      <c r="I23" s="27" t="s">
        <v>155</v>
      </c>
      <c r="J23" s="29" t="s">
        <v>67</v>
      </c>
      <c r="K23" s="29" t="s">
        <v>68</v>
      </c>
      <c r="L23" s="29" t="s">
        <v>142</v>
      </c>
      <c r="M23" s="29" t="s">
        <v>69</v>
      </c>
      <c r="N23" s="29" t="s">
        <v>91</v>
      </c>
      <c r="O23" s="29" t="s">
        <v>70</v>
      </c>
      <c r="P23" s="30">
        <v>0</v>
      </c>
      <c r="Q23" s="30">
        <v>24</v>
      </c>
      <c r="R23" s="43">
        <v>0.5</v>
      </c>
    </row>
    <row r="24" spans="1:18" x14ac:dyDescent="0.25">
      <c r="A24" s="27" t="s">
        <v>220</v>
      </c>
      <c r="B24" s="27" t="s">
        <v>221</v>
      </c>
      <c r="C24" s="27" t="s">
        <v>62</v>
      </c>
      <c r="D24" s="28" t="s">
        <v>62</v>
      </c>
      <c r="E24" s="28" t="s">
        <v>223</v>
      </c>
      <c r="F24" s="27" t="s">
        <v>224</v>
      </c>
      <c r="G24" s="27" t="s">
        <v>62</v>
      </c>
      <c r="H24" s="29" t="s">
        <v>154</v>
      </c>
      <c r="I24" s="27" t="s">
        <v>22</v>
      </c>
      <c r="J24" s="29" t="s">
        <v>67</v>
      </c>
      <c r="K24" s="29" t="s">
        <v>68</v>
      </c>
      <c r="L24" s="29" t="s">
        <v>142</v>
      </c>
      <c r="M24" s="29" t="s">
        <v>69</v>
      </c>
      <c r="N24" s="29" t="s">
        <v>91</v>
      </c>
      <c r="O24" s="29" t="s">
        <v>70</v>
      </c>
      <c r="P24" s="30">
        <v>0</v>
      </c>
      <c r="Q24" s="30">
        <v>24</v>
      </c>
      <c r="R24" s="43">
        <v>0.5</v>
      </c>
    </row>
    <row r="25" spans="1:18" x14ac:dyDescent="0.25">
      <c r="A25" s="27" t="s">
        <v>225</v>
      </c>
      <c r="B25" s="27" t="s">
        <v>226</v>
      </c>
      <c r="C25" s="27" t="s">
        <v>62</v>
      </c>
      <c r="D25" s="28" t="s">
        <v>62</v>
      </c>
      <c r="E25" s="28" t="s">
        <v>227</v>
      </c>
      <c r="F25" s="27" t="s">
        <v>228</v>
      </c>
      <c r="G25" s="27" t="s">
        <v>62</v>
      </c>
      <c r="H25" s="29" t="s">
        <v>173</v>
      </c>
      <c r="I25" s="27" t="s">
        <v>141</v>
      </c>
      <c r="J25" s="29" t="s">
        <v>67</v>
      </c>
      <c r="K25" s="29" t="s">
        <v>68</v>
      </c>
      <c r="L25" s="29" t="s">
        <v>142</v>
      </c>
      <c r="M25" s="29" t="s">
        <v>69</v>
      </c>
      <c r="N25" s="29" t="s">
        <v>91</v>
      </c>
      <c r="O25" s="29" t="s">
        <v>70</v>
      </c>
      <c r="P25" s="30">
        <v>1</v>
      </c>
      <c r="Q25" s="30">
        <v>48</v>
      </c>
      <c r="R25" s="43">
        <v>1</v>
      </c>
    </row>
    <row r="26" spans="1:18" x14ac:dyDescent="0.25">
      <c r="A26" s="27" t="s">
        <v>229</v>
      </c>
      <c r="B26" s="27" t="s">
        <v>230</v>
      </c>
      <c r="C26" s="27" t="s">
        <v>62</v>
      </c>
      <c r="D26" s="28" t="s">
        <v>62</v>
      </c>
      <c r="E26" s="28" t="s">
        <v>231</v>
      </c>
      <c r="F26" s="27" t="s">
        <v>230</v>
      </c>
      <c r="G26" s="27" t="s">
        <v>62</v>
      </c>
      <c r="H26" s="29" t="s">
        <v>232</v>
      </c>
      <c r="I26" s="27" t="s">
        <v>141</v>
      </c>
      <c r="J26" s="29" t="s">
        <v>67</v>
      </c>
      <c r="K26" s="29" t="s">
        <v>68</v>
      </c>
      <c r="L26" s="29" t="s">
        <v>142</v>
      </c>
      <c r="M26" s="29" t="s">
        <v>69</v>
      </c>
      <c r="N26" s="29" t="s">
        <v>91</v>
      </c>
      <c r="O26" s="29" t="s">
        <v>219</v>
      </c>
      <c r="P26" s="30">
        <v>1</v>
      </c>
      <c r="Q26" s="30">
        <v>39</v>
      </c>
      <c r="R26" s="43">
        <v>0.81</v>
      </c>
    </row>
    <row r="27" spans="1:18" x14ac:dyDescent="0.25">
      <c r="A27" s="27" t="s">
        <v>233</v>
      </c>
      <c r="B27" s="27" t="s">
        <v>234</v>
      </c>
      <c r="C27" s="27" t="s">
        <v>62</v>
      </c>
      <c r="D27" s="28" t="s">
        <v>62</v>
      </c>
      <c r="E27" s="28" t="s">
        <v>235</v>
      </c>
      <c r="F27" s="27" t="s">
        <v>236</v>
      </c>
      <c r="G27" s="27" t="s">
        <v>62</v>
      </c>
      <c r="H27" s="29" t="s">
        <v>237</v>
      </c>
      <c r="I27" s="27" t="s">
        <v>238</v>
      </c>
      <c r="J27" s="29" t="s">
        <v>67</v>
      </c>
      <c r="K27" s="29" t="s">
        <v>68</v>
      </c>
      <c r="L27" s="29" t="s">
        <v>142</v>
      </c>
      <c r="M27" s="29" t="s">
        <v>69</v>
      </c>
      <c r="N27" s="29" t="s">
        <v>70</v>
      </c>
      <c r="O27" s="29" t="s">
        <v>71</v>
      </c>
      <c r="P27" s="30">
        <v>1</v>
      </c>
      <c r="Q27" s="30">
        <v>78</v>
      </c>
      <c r="R27" s="43">
        <v>1.63</v>
      </c>
    </row>
    <row r="28" spans="1:18" x14ac:dyDescent="0.25">
      <c r="A28" s="27" t="s">
        <v>239</v>
      </c>
      <c r="B28" s="27" t="s">
        <v>186</v>
      </c>
      <c r="C28" s="27" t="s">
        <v>62</v>
      </c>
      <c r="D28" s="28" t="s">
        <v>62</v>
      </c>
      <c r="E28" s="28" t="s">
        <v>240</v>
      </c>
      <c r="F28" s="27" t="s">
        <v>186</v>
      </c>
      <c r="G28" s="27" t="s">
        <v>62</v>
      </c>
      <c r="H28" s="29" t="s">
        <v>154</v>
      </c>
      <c r="I28" s="27" t="s">
        <v>155</v>
      </c>
      <c r="J28" s="29" t="s">
        <v>67</v>
      </c>
      <c r="K28" s="29" t="s">
        <v>68</v>
      </c>
      <c r="L28" s="29" t="s">
        <v>142</v>
      </c>
      <c r="M28" s="29" t="s">
        <v>69</v>
      </c>
      <c r="N28" s="29" t="s">
        <v>91</v>
      </c>
      <c r="O28" s="29" t="s">
        <v>116</v>
      </c>
      <c r="P28" s="30">
        <v>0</v>
      </c>
      <c r="Q28" s="30">
        <v>5</v>
      </c>
      <c r="R28" s="43">
        <v>0.1</v>
      </c>
    </row>
    <row r="29" spans="1:18" x14ac:dyDescent="0.25">
      <c r="A29" s="27" t="s">
        <v>241</v>
      </c>
      <c r="B29" s="27" t="s">
        <v>242</v>
      </c>
      <c r="C29" s="27" t="s">
        <v>62</v>
      </c>
      <c r="D29" s="28" t="s">
        <v>62</v>
      </c>
      <c r="E29" s="28" t="s">
        <v>243</v>
      </c>
      <c r="F29" s="27" t="s">
        <v>244</v>
      </c>
      <c r="G29" s="27" t="s">
        <v>62</v>
      </c>
      <c r="H29" s="29" t="s">
        <v>173</v>
      </c>
      <c r="I29" s="27" t="s">
        <v>141</v>
      </c>
      <c r="J29" s="29" t="s">
        <v>67</v>
      </c>
      <c r="K29" s="29" t="s">
        <v>68</v>
      </c>
      <c r="L29" s="29" t="s">
        <v>142</v>
      </c>
      <c r="M29" s="29" t="s">
        <v>69</v>
      </c>
      <c r="N29" s="29" t="s">
        <v>152</v>
      </c>
      <c r="O29" s="29" t="s">
        <v>91</v>
      </c>
      <c r="P29" s="30">
        <v>2</v>
      </c>
      <c r="Q29" s="30">
        <v>69</v>
      </c>
      <c r="R29" s="43">
        <v>1.44</v>
      </c>
    </row>
    <row r="30" spans="1:18" x14ac:dyDescent="0.25">
      <c r="A30" s="27" t="s">
        <v>245</v>
      </c>
      <c r="B30" s="27" t="s">
        <v>246</v>
      </c>
      <c r="C30" s="27" t="s">
        <v>62</v>
      </c>
      <c r="D30" s="28" t="s">
        <v>62</v>
      </c>
      <c r="E30" s="28" t="s">
        <v>247</v>
      </c>
      <c r="F30" s="27" t="s">
        <v>248</v>
      </c>
      <c r="G30" s="27" t="s">
        <v>62</v>
      </c>
      <c r="H30" s="29" t="s">
        <v>164</v>
      </c>
      <c r="I30" s="27" t="s">
        <v>249</v>
      </c>
      <c r="J30" s="29" t="s">
        <v>67</v>
      </c>
      <c r="K30" s="29" t="s">
        <v>68</v>
      </c>
      <c r="L30" s="29" t="s">
        <v>142</v>
      </c>
      <c r="M30" s="29" t="s">
        <v>69</v>
      </c>
      <c r="N30" s="29" t="s">
        <v>91</v>
      </c>
      <c r="O30" s="29" t="s">
        <v>116</v>
      </c>
      <c r="P30" s="30">
        <v>2</v>
      </c>
      <c r="Q30" s="30">
        <v>114</v>
      </c>
      <c r="R30" s="43">
        <v>2.38</v>
      </c>
    </row>
    <row r="31" spans="1:18" x14ac:dyDescent="0.25">
      <c r="A31" s="27" t="s">
        <v>250</v>
      </c>
      <c r="B31" s="27" t="s">
        <v>251</v>
      </c>
      <c r="C31" s="27" t="s">
        <v>62</v>
      </c>
      <c r="D31" s="28" t="s">
        <v>62</v>
      </c>
      <c r="E31" s="28" t="s">
        <v>252</v>
      </c>
      <c r="F31" s="27" t="s">
        <v>251</v>
      </c>
      <c r="G31" s="27" t="s">
        <v>62</v>
      </c>
      <c r="H31" s="29" t="s">
        <v>164</v>
      </c>
      <c r="I31" s="27" t="s">
        <v>249</v>
      </c>
      <c r="J31" s="29" t="s">
        <v>67</v>
      </c>
      <c r="K31" s="29" t="s">
        <v>68</v>
      </c>
      <c r="L31" s="29" t="s">
        <v>142</v>
      </c>
      <c r="M31" s="29" t="s">
        <v>69</v>
      </c>
      <c r="N31" s="29" t="s">
        <v>91</v>
      </c>
      <c r="O31" s="29" t="s">
        <v>152</v>
      </c>
      <c r="P31" s="30">
        <v>0</v>
      </c>
      <c r="Q31" s="30">
        <v>6</v>
      </c>
      <c r="R31" s="43">
        <v>0.13</v>
      </c>
    </row>
    <row r="32" spans="1:18" x14ac:dyDescent="0.25">
      <c r="A32" s="27" t="s">
        <v>253</v>
      </c>
      <c r="B32" s="27" t="s">
        <v>254</v>
      </c>
      <c r="C32" s="27" t="s">
        <v>62</v>
      </c>
      <c r="D32" s="28" t="s">
        <v>62</v>
      </c>
      <c r="E32" s="28" t="s">
        <v>255</v>
      </c>
      <c r="F32" s="27" t="s">
        <v>254</v>
      </c>
      <c r="G32" s="27" t="s">
        <v>62</v>
      </c>
      <c r="H32" s="29" t="s">
        <v>154</v>
      </c>
      <c r="I32" s="27" t="s">
        <v>22</v>
      </c>
      <c r="J32" s="29" t="s">
        <v>67</v>
      </c>
      <c r="K32" s="29" t="s">
        <v>68</v>
      </c>
      <c r="L32" s="29" t="s">
        <v>142</v>
      </c>
      <c r="M32" s="29" t="s">
        <v>69</v>
      </c>
      <c r="N32" s="29" t="s">
        <v>70</v>
      </c>
      <c r="O32" s="29" t="s">
        <v>91</v>
      </c>
      <c r="P32" s="30">
        <v>2</v>
      </c>
      <c r="Q32" s="30">
        <v>13</v>
      </c>
      <c r="R32" s="43">
        <v>0.27</v>
      </c>
    </row>
    <row r="33" spans="1:18" x14ac:dyDescent="0.25">
      <c r="A33" s="27" t="s">
        <v>256</v>
      </c>
      <c r="B33" s="27" t="s">
        <v>257</v>
      </c>
      <c r="C33" s="27" t="s">
        <v>62</v>
      </c>
      <c r="D33" s="28" t="s">
        <v>62</v>
      </c>
      <c r="E33" s="28" t="s">
        <v>258</v>
      </c>
      <c r="F33" s="27" t="s">
        <v>257</v>
      </c>
      <c r="G33" s="27" t="s">
        <v>62</v>
      </c>
      <c r="H33" s="29" t="s">
        <v>259</v>
      </c>
      <c r="I33" s="27" t="s">
        <v>260</v>
      </c>
      <c r="J33" s="29" t="s">
        <v>67</v>
      </c>
      <c r="K33" s="29" t="s">
        <v>68</v>
      </c>
      <c r="L33" s="29" t="s">
        <v>142</v>
      </c>
      <c r="M33" s="29" t="s">
        <v>69</v>
      </c>
      <c r="N33" s="29" t="s">
        <v>91</v>
      </c>
      <c r="O33" s="29" t="s">
        <v>219</v>
      </c>
      <c r="P33" s="30">
        <v>1</v>
      </c>
      <c r="Q33" s="30">
        <v>3</v>
      </c>
      <c r="R33" s="43">
        <v>0.06</v>
      </c>
    </row>
    <row r="34" spans="1:18" x14ac:dyDescent="0.25">
      <c r="A34" s="27" t="s">
        <v>261</v>
      </c>
      <c r="B34" s="27" t="s">
        <v>262</v>
      </c>
      <c r="C34" s="27" t="s">
        <v>62</v>
      </c>
      <c r="D34" s="28" t="s">
        <v>62</v>
      </c>
      <c r="E34" s="28" t="s">
        <v>263</v>
      </c>
      <c r="F34" s="27" t="s">
        <v>262</v>
      </c>
      <c r="G34" s="27" t="s">
        <v>62</v>
      </c>
      <c r="H34" s="29" t="s">
        <v>140</v>
      </c>
      <c r="I34" s="27" t="s">
        <v>264</v>
      </c>
      <c r="J34" s="29" t="s">
        <v>67</v>
      </c>
      <c r="K34" s="29" t="s">
        <v>68</v>
      </c>
      <c r="L34" s="29" t="s">
        <v>142</v>
      </c>
      <c r="M34" s="29" t="s">
        <v>69</v>
      </c>
      <c r="N34" s="29" t="s">
        <v>91</v>
      </c>
      <c r="O34" s="29" t="s">
        <v>116</v>
      </c>
      <c r="P34" s="30">
        <v>0</v>
      </c>
      <c r="Q34" s="30">
        <v>48</v>
      </c>
      <c r="R34" s="43">
        <v>1</v>
      </c>
    </row>
    <row r="35" spans="1:18" x14ac:dyDescent="0.25">
      <c r="A35" s="27" t="s">
        <v>265</v>
      </c>
      <c r="B35" s="27" t="s">
        <v>266</v>
      </c>
      <c r="C35" s="27" t="s">
        <v>62</v>
      </c>
      <c r="D35" s="28" t="s">
        <v>62</v>
      </c>
      <c r="E35" s="28" t="s">
        <v>267</v>
      </c>
      <c r="F35" s="27" t="s">
        <v>268</v>
      </c>
      <c r="G35" s="27" t="s">
        <v>62</v>
      </c>
      <c r="H35" s="29" t="s">
        <v>269</v>
      </c>
      <c r="I35" s="27" t="s">
        <v>270</v>
      </c>
      <c r="J35" s="29" t="s">
        <v>67</v>
      </c>
      <c r="K35" s="29" t="s">
        <v>68</v>
      </c>
      <c r="L35" s="29" t="s">
        <v>142</v>
      </c>
      <c r="M35" s="29" t="s">
        <v>69</v>
      </c>
      <c r="N35" s="29" t="s">
        <v>70</v>
      </c>
      <c r="O35" s="29" t="s">
        <v>71</v>
      </c>
      <c r="P35" s="30">
        <v>0</v>
      </c>
      <c r="Q35" s="30">
        <v>21</v>
      </c>
      <c r="R35" s="43">
        <v>0.44</v>
      </c>
    </row>
    <row r="36" spans="1:18" x14ac:dyDescent="0.25">
      <c r="A36" s="27" t="s">
        <v>271</v>
      </c>
      <c r="B36" s="27" t="s">
        <v>272</v>
      </c>
      <c r="C36" s="27" t="s">
        <v>273</v>
      </c>
      <c r="D36" s="28" t="s">
        <v>274</v>
      </c>
      <c r="E36" s="28" t="s">
        <v>275</v>
      </c>
      <c r="F36" s="27" t="s">
        <v>276</v>
      </c>
      <c r="G36" s="27" t="s">
        <v>62</v>
      </c>
      <c r="H36" s="29" t="s">
        <v>140</v>
      </c>
      <c r="I36" s="27" t="s">
        <v>277</v>
      </c>
      <c r="J36" s="29" t="s">
        <v>67</v>
      </c>
      <c r="K36" s="29" t="s">
        <v>68</v>
      </c>
      <c r="L36" s="29" t="s">
        <v>142</v>
      </c>
      <c r="M36" s="29" t="s">
        <v>69</v>
      </c>
      <c r="N36" s="29" t="s">
        <v>91</v>
      </c>
      <c r="O36" s="29" t="s">
        <v>91</v>
      </c>
      <c r="P36" s="30">
        <v>5</v>
      </c>
      <c r="Q36" s="30">
        <v>334</v>
      </c>
      <c r="R36" s="43">
        <v>6.96</v>
      </c>
    </row>
    <row r="37" spans="1:18" x14ac:dyDescent="0.25">
      <c r="A37" s="27" t="s">
        <v>278</v>
      </c>
      <c r="B37" s="27" t="s">
        <v>279</v>
      </c>
      <c r="C37" s="27" t="s">
        <v>62</v>
      </c>
      <c r="D37" s="28" t="s">
        <v>62</v>
      </c>
      <c r="E37" s="28" t="s">
        <v>280</v>
      </c>
      <c r="F37" s="27" t="s">
        <v>281</v>
      </c>
      <c r="G37" s="27" t="s">
        <v>62</v>
      </c>
      <c r="H37" s="29" t="s">
        <v>147</v>
      </c>
      <c r="I37" s="27" t="s">
        <v>151</v>
      </c>
      <c r="J37" s="29" t="s">
        <v>67</v>
      </c>
      <c r="K37" s="29" t="s">
        <v>68</v>
      </c>
      <c r="L37" s="29" t="s">
        <v>142</v>
      </c>
      <c r="M37" s="29" t="s">
        <v>69</v>
      </c>
      <c r="N37" s="29" t="s">
        <v>91</v>
      </c>
      <c r="O37" s="29" t="s">
        <v>116</v>
      </c>
      <c r="P37" s="30">
        <v>0</v>
      </c>
      <c r="Q37" s="30">
        <v>21</v>
      </c>
      <c r="R37" s="43">
        <v>0.44</v>
      </c>
    </row>
    <row r="38" spans="1:18" x14ac:dyDescent="0.25">
      <c r="A38" s="27" t="s">
        <v>282</v>
      </c>
      <c r="B38" s="27" t="s">
        <v>283</v>
      </c>
      <c r="C38" s="27" t="s">
        <v>62</v>
      </c>
      <c r="D38" s="28" t="s">
        <v>62</v>
      </c>
      <c r="E38" s="28" t="s">
        <v>284</v>
      </c>
      <c r="F38" s="27" t="s">
        <v>283</v>
      </c>
      <c r="G38" s="27" t="s">
        <v>62</v>
      </c>
      <c r="H38" s="29" t="s">
        <v>140</v>
      </c>
      <c r="I38" s="27" t="s">
        <v>264</v>
      </c>
      <c r="J38" s="29" t="s">
        <v>67</v>
      </c>
      <c r="K38" s="29" t="s">
        <v>68</v>
      </c>
      <c r="L38" s="29" t="s">
        <v>142</v>
      </c>
      <c r="M38" s="29" t="s">
        <v>69</v>
      </c>
      <c r="N38" s="29" t="s">
        <v>91</v>
      </c>
      <c r="O38" s="29" t="s">
        <v>116</v>
      </c>
      <c r="P38" s="30">
        <v>1</v>
      </c>
      <c r="Q38" s="30">
        <v>4</v>
      </c>
      <c r="R38" s="43">
        <v>0.08</v>
      </c>
    </row>
    <row r="39" spans="1:18" x14ac:dyDescent="0.25">
      <c r="A39" s="27" t="s">
        <v>285</v>
      </c>
      <c r="B39" s="27" t="s">
        <v>286</v>
      </c>
      <c r="C39" s="27" t="s">
        <v>62</v>
      </c>
      <c r="D39" s="28" t="s">
        <v>62</v>
      </c>
      <c r="E39" s="28" t="s">
        <v>287</v>
      </c>
      <c r="F39" s="27" t="s">
        <v>288</v>
      </c>
      <c r="G39" s="27" t="s">
        <v>62</v>
      </c>
      <c r="H39" s="29" t="s">
        <v>289</v>
      </c>
      <c r="I39" s="27" t="s">
        <v>141</v>
      </c>
      <c r="J39" s="29" t="s">
        <v>67</v>
      </c>
      <c r="K39" s="29" t="s">
        <v>68</v>
      </c>
      <c r="L39" s="29" t="s">
        <v>142</v>
      </c>
      <c r="M39" s="29" t="s">
        <v>69</v>
      </c>
      <c r="N39" s="29" t="s">
        <v>152</v>
      </c>
      <c r="O39" s="29" t="s">
        <v>91</v>
      </c>
      <c r="P39" s="30">
        <v>1</v>
      </c>
      <c r="Q39" s="30">
        <v>12</v>
      </c>
      <c r="R39" s="43">
        <v>0.25</v>
      </c>
    </row>
    <row r="40" spans="1:18" x14ac:dyDescent="0.25">
      <c r="A40" s="27" t="s">
        <v>290</v>
      </c>
      <c r="B40" s="27" t="s">
        <v>291</v>
      </c>
      <c r="C40" s="27" t="s">
        <v>62</v>
      </c>
      <c r="D40" s="28" t="s">
        <v>62</v>
      </c>
      <c r="E40" s="28" t="s">
        <v>292</v>
      </c>
      <c r="F40" s="27" t="s">
        <v>293</v>
      </c>
      <c r="G40" s="27" t="s">
        <v>62</v>
      </c>
      <c r="H40" s="29" t="s">
        <v>294</v>
      </c>
      <c r="I40" s="27" t="s">
        <v>141</v>
      </c>
      <c r="J40" s="29" t="s">
        <v>67</v>
      </c>
      <c r="K40" s="29" t="s">
        <v>68</v>
      </c>
      <c r="L40" s="29" t="s">
        <v>142</v>
      </c>
      <c r="M40" s="29" t="s">
        <v>69</v>
      </c>
      <c r="N40" s="29" t="s">
        <v>91</v>
      </c>
      <c r="O40" s="29" t="s">
        <v>219</v>
      </c>
      <c r="P40" s="30">
        <v>1</v>
      </c>
      <c r="Q40" s="30">
        <v>48</v>
      </c>
      <c r="R40" s="43">
        <v>1</v>
      </c>
    </row>
    <row r="41" spans="1:18" x14ac:dyDescent="0.25">
      <c r="A41" s="27" t="s">
        <v>295</v>
      </c>
      <c r="B41" s="27" t="s">
        <v>296</v>
      </c>
      <c r="C41" s="27" t="s">
        <v>62</v>
      </c>
      <c r="D41" s="28" t="s">
        <v>62</v>
      </c>
      <c r="E41" s="28" t="s">
        <v>297</v>
      </c>
      <c r="F41" s="27" t="s">
        <v>296</v>
      </c>
      <c r="G41" s="27" t="s">
        <v>62</v>
      </c>
      <c r="H41" s="29" t="s">
        <v>289</v>
      </c>
      <c r="I41" s="27" t="s">
        <v>141</v>
      </c>
      <c r="J41" s="29" t="s">
        <v>67</v>
      </c>
      <c r="K41" s="29" t="s">
        <v>68</v>
      </c>
      <c r="L41" s="29" t="s">
        <v>142</v>
      </c>
      <c r="M41" s="29" t="s">
        <v>69</v>
      </c>
      <c r="N41" s="29" t="s">
        <v>91</v>
      </c>
      <c r="O41" s="29" t="s">
        <v>219</v>
      </c>
      <c r="P41" s="30">
        <v>1</v>
      </c>
      <c r="Q41" s="30">
        <v>45</v>
      </c>
      <c r="R41" s="43">
        <v>0.94</v>
      </c>
    </row>
    <row r="42" spans="1:18" x14ac:dyDescent="0.25">
      <c r="A42" s="27" t="s">
        <v>298</v>
      </c>
      <c r="B42" s="27" t="s">
        <v>299</v>
      </c>
      <c r="C42" s="27" t="s">
        <v>62</v>
      </c>
      <c r="D42" s="28" t="s">
        <v>62</v>
      </c>
      <c r="E42" s="28" t="s">
        <v>300</v>
      </c>
      <c r="F42" s="27" t="s">
        <v>301</v>
      </c>
      <c r="G42" s="27" t="s">
        <v>62</v>
      </c>
      <c r="H42" s="29" t="s">
        <v>154</v>
      </c>
      <c r="I42" s="27" t="s">
        <v>155</v>
      </c>
      <c r="J42" s="29" t="s">
        <v>67</v>
      </c>
      <c r="K42" s="29" t="s">
        <v>68</v>
      </c>
      <c r="L42" s="29" t="s">
        <v>142</v>
      </c>
      <c r="M42" s="29" t="s">
        <v>69</v>
      </c>
      <c r="N42" s="29" t="s">
        <v>91</v>
      </c>
      <c r="O42" s="29" t="s">
        <v>152</v>
      </c>
      <c r="P42" s="30">
        <v>0</v>
      </c>
      <c r="Q42" s="30">
        <v>39</v>
      </c>
      <c r="R42" s="43">
        <v>0.81</v>
      </c>
    </row>
    <row r="43" spans="1:18" x14ac:dyDescent="0.25">
      <c r="A43" s="27" t="s">
        <v>298</v>
      </c>
      <c r="B43" s="27" t="s">
        <v>299</v>
      </c>
      <c r="C43" s="27" t="s">
        <v>62</v>
      </c>
      <c r="D43" s="28" t="s">
        <v>62</v>
      </c>
      <c r="E43" s="28" t="s">
        <v>302</v>
      </c>
      <c r="F43" s="27" t="s">
        <v>303</v>
      </c>
      <c r="G43" s="27" t="s">
        <v>62</v>
      </c>
      <c r="H43" s="29" t="s">
        <v>294</v>
      </c>
      <c r="I43" s="27" t="s">
        <v>304</v>
      </c>
      <c r="J43" s="29" t="s">
        <v>67</v>
      </c>
      <c r="K43" s="29" t="s">
        <v>68</v>
      </c>
      <c r="L43" s="29" t="s">
        <v>142</v>
      </c>
      <c r="M43" s="29" t="s">
        <v>69</v>
      </c>
      <c r="N43" s="29" t="s">
        <v>152</v>
      </c>
      <c r="O43" s="29" t="s">
        <v>70</v>
      </c>
      <c r="P43" s="30">
        <v>0</v>
      </c>
      <c r="Q43" s="30">
        <v>21</v>
      </c>
      <c r="R43" s="43">
        <v>0.44</v>
      </c>
    </row>
    <row r="44" spans="1:18" x14ac:dyDescent="0.25">
      <c r="A44" s="27" t="s">
        <v>108</v>
      </c>
      <c r="B44" s="27" t="s">
        <v>305</v>
      </c>
      <c r="C44" s="27" t="s">
        <v>62</v>
      </c>
      <c r="D44" s="28" t="s">
        <v>62</v>
      </c>
      <c r="E44" s="28" t="s">
        <v>62</v>
      </c>
      <c r="F44" s="27" t="s">
        <v>62</v>
      </c>
      <c r="G44" s="27" t="s">
        <v>62</v>
      </c>
      <c r="H44" s="29" t="s">
        <v>62</v>
      </c>
      <c r="I44" s="27" t="s">
        <v>62</v>
      </c>
      <c r="J44" s="29" t="s">
        <v>62</v>
      </c>
      <c r="K44" s="29" t="s">
        <v>62</v>
      </c>
      <c r="L44" s="29" t="s">
        <v>62</v>
      </c>
      <c r="M44" s="29" t="s">
        <v>62</v>
      </c>
      <c r="N44" s="29" t="s">
        <v>62</v>
      </c>
      <c r="O44" s="29" t="s">
        <v>62</v>
      </c>
      <c r="P44" s="30">
        <v>53</v>
      </c>
      <c r="Q44" s="30">
        <v>3847</v>
      </c>
      <c r="R44" s="43">
        <v>80.150000000000006</v>
      </c>
    </row>
    <row r="45" spans="1:18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</sheetData>
  <mergeCells count="3">
    <mergeCell ref="A1:R1"/>
    <mergeCell ref="A2:R2"/>
    <mergeCell ref="A45:R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A44C-47B3-46F2-81D4-813DC5B4C92F}">
  <dimension ref="A1:L13"/>
  <sheetViews>
    <sheetView zoomScaleNormal="100" workbookViewId="0">
      <selection activeCell="N25" sqref="N25"/>
    </sheetView>
  </sheetViews>
  <sheetFormatPr baseColWidth="10" defaultRowHeight="15" x14ac:dyDescent="0.25"/>
  <cols>
    <col min="2" max="2" width="36.85546875" bestFit="1" customWidth="1"/>
  </cols>
  <sheetData>
    <row r="1" spans="1:12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45" x14ac:dyDescent="0.25">
      <c r="A3" s="31" t="s">
        <v>42</v>
      </c>
      <c r="B3" s="32" t="s">
        <v>43</v>
      </c>
      <c r="C3" s="31" t="s">
        <v>44</v>
      </c>
      <c r="D3" s="31" t="s">
        <v>45</v>
      </c>
      <c r="E3" s="31" t="s">
        <v>46</v>
      </c>
      <c r="F3" s="32" t="s">
        <v>47</v>
      </c>
      <c r="G3" s="32" t="s">
        <v>48</v>
      </c>
      <c r="H3" s="31" t="s">
        <v>49</v>
      </c>
      <c r="I3" s="32" t="s">
        <v>50</v>
      </c>
      <c r="J3" s="33" t="s">
        <v>57</v>
      </c>
      <c r="K3" s="34" t="s">
        <v>58</v>
      </c>
      <c r="L3" s="35" t="s">
        <v>59</v>
      </c>
    </row>
    <row r="4" spans="1:12" x14ac:dyDescent="0.25">
      <c r="A4" s="27" t="s">
        <v>60</v>
      </c>
      <c r="B4" s="27" t="s">
        <v>61</v>
      </c>
      <c r="C4" s="27" t="s">
        <v>62</v>
      </c>
      <c r="D4" s="28" t="s">
        <v>62</v>
      </c>
      <c r="E4" s="28" t="s">
        <v>63</v>
      </c>
      <c r="F4" s="27" t="s">
        <v>64</v>
      </c>
      <c r="G4" s="27" t="s">
        <v>64</v>
      </c>
      <c r="H4" s="29" t="s">
        <v>65</v>
      </c>
      <c r="I4" s="27" t="s">
        <v>66</v>
      </c>
      <c r="J4" s="30">
        <v>61</v>
      </c>
      <c r="K4" s="30">
        <v>3227</v>
      </c>
      <c r="L4" s="30">
        <v>67.23</v>
      </c>
    </row>
    <row r="5" spans="1:12" x14ac:dyDescent="0.25">
      <c r="A5" s="27" t="s">
        <v>79</v>
      </c>
      <c r="B5" s="27" t="s">
        <v>80</v>
      </c>
      <c r="C5" s="27" t="s">
        <v>62</v>
      </c>
      <c r="D5" s="28" t="s">
        <v>62</v>
      </c>
      <c r="E5" s="28" t="s">
        <v>81</v>
      </c>
      <c r="F5" s="27" t="s">
        <v>82</v>
      </c>
      <c r="G5" s="27" t="s">
        <v>83</v>
      </c>
      <c r="H5" s="29" t="s">
        <v>84</v>
      </c>
      <c r="I5" s="27" t="s">
        <v>8</v>
      </c>
      <c r="J5" s="30">
        <v>78</v>
      </c>
      <c r="K5" s="30">
        <v>1660</v>
      </c>
      <c r="L5" s="30">
        <v>34.58</v>
      </c>
    </row>
    <row r="6" spans="1:12" x14ac:dyDescent="0.25">
      <c r="A6" s="27" t="s">
        <v>85</v>
      </c>
      <c r="B6" s="27" t="s">
        <v>86</v>
      </c>
      <c r="C6" s="27" t="s">
        <v>87</v>
      </c>
      <c r="D6" s="28" t="s">
        <v>62</v>
      </c>
      <c r="E6" s="28" t="s">
        <v>88</v>
      </c>
      <c r="F6" s="27" t="s">
        <v>89</v>
      </c>
      <c r="G6" s="27" t="s">
        <v>90</v>
      </c>
      <c r="H6" s="29" t="s">
        <v>78</v>
      </c>
      <c r="I6" s="27" t="s">
        <v>8</v>
      </c>
      <c r="J6" s="30">
        <v>852</v>
      </c>
      <c r="K6" s="30">
        <v>42689</v>
      </c>
      <c r="L6" s="30">
        <v>889.35</v>
      </c>
    </row>
    <row r="7" spans="1:12" x14ac:dyDescent="0.25">
      <c r="A7" s="27" t="s">
        <v>92</v>
      </c>
      <c r="B7" s="27" t="s">
        <v>93</v>
      </c>
      <c r="C7" s="27" t="s">
        <v>62</v>
      </c>
      <c r="D7" s="28" t="s">
        <v>62</v>
      </c>
      <c r="E7" s="28" t="s">
        <v>94</v>
      </c>
      <c r="F7" s="27" t="s">
        <v>12</v>
      </c>
      <c r="G7" s="27" t="s">
        <v>12</v>
      </c>
      <c r="H7" s="29" t="s">
        <v>95</v>
      </c>
      <c r="I7" s="27" t="s">
        <v>96</v>
      </c>
      <c r="J7" s="30">
        <v>92</v>
      </c>
      <c r="K7" s="30">
        <v>4222</v>
      </c>
      <c r="L7" s="30">
        <v>87.96</v>
      </c>
    </row>
    <row r="8" spans="1:12" x14ac:dyDescent="0.25">
      <c r="A8" s="27" t="s">
        <v>97</v>
      </c>
      <c r="B8" s="27" t="s">
        <v>98</v>
      </c>
      <c r="C8" s="27" t="s">
        <v>62</v>
      </c>
      <c r="D8" s="28" t="s">
        <v>62</v>
      </c>
      <c r="E8" s="28" t="s">
        <v>99</v>
      </c>
      <c r="F8" s="27" t="s">
        <v>100</v>
      </c>
      <c r="G8" s="27" t="s">
        <v>101</v>
      </c>
      <c r="H8" s="29" t="s">
        <v>84</v>
      </c>
      <c r="I8" s="27" t="s">
        <v>8</v>
      </c>
      <c r="J8" s="30">
        <v>127</v>
      </c>
      <c r="K8" s="30">
        <v>6752</v>
      </c>
      <c r="L8" s="30">
        <v>140.66999999999999</v>
      </c>
    </row>
    <row r="9" spans="1:12" x14ac:dyDescent="0.25">
      <c r="A9" s="27" t="s">
        <v>102</v>
      </c>
      <c r="B9" s="27" t="s">
        <v>103</v>
      </c>
      <c r="C9" s="27" t="s">
        <v>62</v>
      </c>
      <c r="D9" s="28" t="s">
        <v>62</v>
      </c>
      <c r="E9" s="28" t="s">
        <v>104</v>
      </c>
      <c r="F9" s="27" t="s">
        <v>105</v>
      </c>
      <c r="G9" s="27" t="s">
        <v>106</v>
      </c>
      <c r="H9" s="29" t="s">
        <v>107</v>
      </c>
      <c r="I9" s="27" t="s">
        <v>8</v>
      </c>
      <c r="J9" s="30">
        <v>352</v>
      </c>
      <c r="K9" s="30">
        <v>23500</v>
      </c>
      <c r="L9" s="30">
        <v>489.58</v>
      </c>
    </row>
    <row r="10" spans="1:12" x14ac:dyDescent="0.25">
      <c r="A10" s="27" t="s">
        <v>108</v>
      </c>
      <c r="B10" s="27" t="s">
        <v>109</v>
      </c>
      <c r="C10" s="27" t="s">
        <v>62</v>
      </c>
      <c r="D10" s="28" t="s">
        <v>62</v>
      </c>
      <c r="E10" s="28" t="s">
        <v>62</v>
      </c>
      <c r="F10" s="27" t="s">
        <v>62</v>
      </c>
      <c r="G10" s="27" t="s">
        <v>62</v>
      </c>
      <c r="H10" s="29" t="s">
        <v>62</v>
      </c>
      <c r="I10" s="27" t="s">
        <v>62</v>
      </c>
      <c r="J10" s="30">
        <v>1724</v>
      </c>
      <c r="K10" s="30">
        <v>88660</v>
      </c>
      <c r="L10" s="30">
        <f>SUM(L4:L9)</f>
        <v>1709.3700000000001</v>
      </c>
    </row>
    <row r="11" spans="1:12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3" spans="1:12" x14ac:dyDescent="0.25">
      <c r="A13" s="27" t="s">
        <v>72</v>
      </c>
      <c r="B13" s="27" t="s">
        <v>73</v>
      </c>
      <c r="C13" s="27" t="s">
        <v>74</v>
      </c>
      <c r="D13" s="28" t="s">
        <v>62</v>
      </c>
      <c r="E13" s="28" t="s">
        <v>75</v>
      </c>
      <c r="F13" s="27" t="s">
        <v>76</v>
      </c>
      <c r="G13" s="27" t="s">
        <v>77</v>
      </c>
      <c r="H13" s="29" t="s">
        <v>78</v>
      </c>
      <c r="I13" s="27" t="s">
        <v>8</v>
      </c>
      <c r="J13" s="30">
        <v>162</v>
      </c>
      <c r="K13" s="30">
        <v>6610</v>
      </c>
      <c r="L13" s="30">
        <v>137.71</v>
      </c>
    </row>
  </sheetData>
  <mergeCells count="3">
    <mergeCell ref="A1:L1"/>
    <mergeCell ref="A2:L2"/>
    <mergeCell ref="A11:L1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132D-ECF6-45A9-B351-BC7C2B61C6EE}">
  <dimension ref="A1:R8"/>
  <sheetViews>
    <sheetView workbookViewId="0">
      <selection activeCell="N28" sqref="N28"/>
    </sheetView>
  </sheetViews>
  <sheetFormatPr baseColWidth="10" defaultRowHeight="15" x14ac:dyDescent="0.25"/>
  <cols>
    <col min="2" max="2" width="27" bestFit="1" customWidth="1"/>
    <col min="6" max="6" width="27.85546875" bestFit="1" customWidth="1"/>
  </cols>
  <sheetData>
    <row r="1" spans="1:18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45" x14ac:dyDescent="0.25">
      <c r="A3" s="31" t="s">
        <v>42</v>
      </c>
      <c r="B3" s="32" t="s">
        <v>43</v>
      </c>
      <c r="C3" s="31" t="s">
        <v>44</v>
      </c>
      <c r="D3" s="31" t="s">
        <v>45</v>
      </c>
      <c r="E3" s="31" t="s">
        <v>46</v>
      </c>
      <c r="F3" s="32" t="s">
        <v>47</v>
      </c>
      <c r="G3" s="32" t="s">
        <v>48</v>
      </c>
      <c r="H3" s="31" t="s">
        <v>49</v>
      </c>
      <c r="I3" s="32" t="s">
        <v>50</v>
      </c>
      <c r="J3" s="31" t="s">
        <v>51</v>
      </c>
      <c r="K3" s="31" t="s">
        <v>52</v>
      </c>
      <c r="L3" s="31" t="s">
        <v>53</v>
      </c>
      <c r="M3" s="31" t="s">
        <v>54</v>
      </c>
      <c r="N3" s="31" t="s">
        <v>55</v>
      </c>
      <c r="O3" s="31" t="s">
        <v>56</v>
      </c>
      <c r="P3" s="33" t="s">
        <v>57</v>
      </c>
      <c r="Q3" s="34" t="s">
        <v>58</v>
      </c>
      <c r="R3" s="35" t="s">
        <v>59</v>
      </c>
    </row>
    <row r="4" spans="1:18" x14ac:dyDescent="0.25">
      <c r="A4" s="27" t="s">
        <v>110</v>
      </c>
      <c r="B4" s="27" t="s">
        <v>111</v>
      </c>
      <c r="C4" s="27" t="s">
        <v>62</v>
      </c>
      <c r="D4" s="28" t="s">
        <v>62</v>
      </c>
      <c r="E4" s="28" t="s">
        <v>112</v>
      </c>
      <c r="F4" s="27" t="s">
        <v>113</v>
      </c>
      <c r="G4" s="27" t="s">
        <v>62</v>
      </c>
      <c r="H4" s="29" t="s">
        <v>114</v>
      </c>
      <c r="I4" s="27" t="s">
        <v>115</v>
      </c>
      <c r="J4" s="29" t="s">
        <v>67</v>
      </c>
      <c r="K4" s="29" t="s">
        <v>68</v>
      </c>
      <c r="L4" s="29" t="s">
        <v>67</v>
      </c>
      <c r="M4" s="29" t="s">
        <v>69</v>
      </c>
      <c r="N4" s="29" t="s">
        <v>91</v>
      </c>
      <c r="O4" s="29" t="s">
        <v>116</v>
      </c>
      <c r="P4" s="30">
        <v>400</v>
      </c>
      <c r="Q4" s="30">
        <v>22298</v>
      </c>
      <c r="R4" s="30">
        <v>464.54</v>
      </c>
    </row>
    <row r="5" spans="1:18" x14ac:dyDescent="0.25">
      <c r="A5" s="27" t="s">
        <v>110</v>
      </c>
      <c r="B5" s="27" t="s">
        <v>111</v>
      </c>
      <c r="C5" s="27" t="s">
        <v>62</v>
      </c>
      <c r="D5" s="28" t="s">
        <v>117</v>
      </c>
      <c r="E5" s="28" t="s">
        <v>118</v>
      </c>
      <c r="F5" s="27" t="s">
        <v>119</v>
      </c>
      <c r="G5" s="27" t="s">
        <v>120</v>
      </c>
      <c r="H5" s="29" t="s">
        <v>121</v>
      </c>
      <c r="I5" s="27" t="s">
        <v>122</v>
      </c>
      <c r="J5" s="29" t="s">
        <v>67</v>
      </c>
      <c r="K5" s="29" t="s">
        <v>68</v>
      </c>
      <c r="L5" s="29" t="s">
        <v>67</v>
      </c>
      <c r="M5" s="29" t="s">
        <v>69</v>
      </c>
      <c r="N5" s="29" t="s">
        <v>91</v>
      </c>
      <c r="O5" s="29" t="s">
        <v>116</v>
      </c>
      <c r="P5" s="30">
        <v>59</v>
      </c>
      <c r="Q5" s="30">
        <v>3760</v>
      </c>
      <c r="R5" s="30">
        <v>78.33</v>
      </c>
    </row>
    <row r="6" spans="1:18" x14ac:dyDescent="0.25">
      <c r="A6" s="27" t="s">
        <v>110</v>
      </c>
      <c r="B6" s="27" t="s">
        <v>111</v>
      </c>
      <c r="C6" s="27" t="s">
        <v>62</v>
      </c>
      <c r="D6" s="28" t="s">
        <v>123</v>
      </c>
      <c r="E6" s="28" t="s">
        <v>124</v>
      </c>
      <c r="F6" s="27" t="s">
        <v>125</v>
      </c>
      <c r="G6" s="27" t="s">
        <v>120</v>
      </c>
      <c r="H6" s="29" t="s">
        <v>126</v>
      </c>
      <c r="I6" s="27" t="s">
        <v>127</v>
      </c>
      <c r="J6" s="29" t="s">
        <v>67</v>
      </c>
      <c r="K6" s="29" t="s">
        <v>68</v>
      </c>
      <c r="L6" s="29" t="s">
        <v>67</v>
      </c>
      <c r="M6" s="29" t="s">
        <v>69</v>
      </c>
      <c r="N6" s="29" t="s">
        <v>91</v>
      </c>
      <c r="O6" s="29" t="s">
        <v>116</v>
      </c>
      <c r="P6" s="30">
        <v>52</v>
      </c>
      <c r="Q6" s="30">
        <v>3552</v>
      </c>
      <c r="R6" s="30">
        <v>74</v>
      </c>
    </row>
    <row r="7" spans="1:18" x14ac:dyDescent="0.25">
      <c r="A7" s="27" t="s">
        <v>128</v>
      </c>
      <c r="B7" s="27" t="s">
        <v>129</v>
      </c>
      <c r="C7" s="27" t="s">
        <v>130</v>
      </c>
      <c r="D7" s="28" t="s">
        <v>62</v>
      </c>
      <c r="E7" s="28" t="s">
        <v>131</v>
      </c>
      <c r="F7" s="27" t="s">
        <v>132</v>
      </c>
      <c r="G7" s="27" t="s">
        <v>133</v>
      </c>
      <c r="H7" s="29" t="s">
        <v>114</v>
      </c>
      <c r="I7" s="27" t="s">
        <v>115</v>
      </c>
      <c r="J7" s="29" t="s">
        <v>67</v>
      </c>
      <c r="K7" s="29" t="s">
        <v>68</v>
      </c>
      <c r="L7" s="29" t="s">
        <v>67</v>
      </c>
      <c r="M7" s="29" t="s">
        <v>69</v>
      </c>
      <c r="N7" s="29" t="s">
        <v>70</v>
      </c>
      <c r="O7" s="29" t="s">
        <v>71</v>
      </c>
      <c r="P7" s="30">
        <v>86</v>
      </c>
      <c r="Q7" s="30">
        <v>4791</v>
      </c>
      <c r="R7" s="30">
        <v>99.81</v>
      </c>
    </row>
    <row r="8" spans="1:18" x14ac:dyDescent="0.25">
      <c r="A8" s="27" t="s">
        <v>108</v>
      </c>
      <c r="B8" s="27" t="s">
        <v>134</v>
      </c>
      <c r="C8" s="27" t="s">
        <v>62</v>
      </c>
      <c r="D8" s="28" t="s">
        <v>62</v>
      </c>
      <c r="E8" s="28" t="s">
        <v>62</v>
      </c>
      <c r="F8" s="27" t="s">
        <v>62</v>
      </c>
      <c r="G8" s="27" t="s">
        <v>62</v>
      </c>
      <c r="H8" s="29" t="s">
        <v>62</v>
      </c>
      <c r="I8" s="27" t="s">
        <v>62</v>
      </c>
      <c r="J8" s="29" t="s">
        <v>62</v>
      </c>
      <c r="K8" s="29" t="s">
        <v>62</v>
      </c>
      <c r="L8" s="29" t="s">
        <v>62</v>
      </c>
      <c r="M8" s="29" t="s">
        <v>62</v>
      </c>
      <c r="N8" s="29" t="s">
        <v>62</v>
      </c>
      <c r="O8" s="29" t="s">
        <v>62</v>
      </c>
      <c r="P8" s="30">
        <v>597</v>
      </c>
      <c r="Q8" s="30">
        <v>34401</v>
      </c>
      <c r="R8" s="30">
        <v>716.69</v>
      </c>
    </row>
  </sheetData>
  <mergeCells count="2">
    <mergeCell ref="A1:R1"/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Industria</vt:lpstr>
      <vt:lpstr>CONGRESO INDUSTRIA</vt:lpstr>
      <vt:lpstr>SS OVIEDO</vt:lpstr>
      <vt:lpstr>S S SIERO</vt:lpstr>
      <vt:lpstr>SS NALON</vt:lpstr>
      <vt:lpstr>SS Gijon</vt:lpstr>
      <vt:lpstr>Pymes Cangas</vt:lpstr>
      <vt:lpstr>SS Aviles</vt:lpstr>
      <vt:lpstr>SS Caudal</vt:lpstr>
      <vt:lpstr>comarcas</vt:lpstr>
      <vt:lpstr>Industria+Comarcas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Rodriguez Menéndez</dc:creator>
  <cp:lastModifiedBy>Blanca Colorado</cp:lastModifiedBy>
  <cp:lastPrinted>2024-09-05T10:34:31Z</cp:lastPrinted>
  <dcterms:created xsi:type="dcterms:W3CDTF">2020-09-04T11:20:24Z</dcterms:created>
  <dcterms:modified xsi:type="dcterms:W3CDTF">2024-10-02T13:20:28Z</dcterms:modified>
</cp:coreProperties>
</file>